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iraust-my.sharepoint.com/personal/shannon_luck_igatas_com_au/Documents/Desktop/"/>
    </mc:Choice>
  </mc:AlternateContent>
  <xr:revisionPtr revIDLastSave="0" documentId="8_{34110CDF-B53A-44F5-84DE-DEDC8E1BC867}" xr6:coauthVersionLast="47" xr6:coauthVersionMax="47" xr10:uidLastSave="{00000000-0000-0000-0000-000000000000}"/>
  <bookViews>
    <workbookView xWindow="-120" yWindow="-120" windowWidth="25440" windowHeight="15270" xr2:uid="{74E09612-8856-4B58-B449-01D0E680483F}"/>
  </bookViews>
  <sheets>
    <sheet name="Tier 1" sheetId="1" r:id="rId1"/>
    <sheet name="Tier 2" sheetId="2" r:id="rId2"/>
    <sheet name="Promotions" sheetId="3" state="hidden" r:id="rId3"/>
    <sheet name="Mapping" sheetId="4" state="hidden" r:id="rId4"/>
  </sheets>
  <definedNames>
    <definedName name="_xlnm._FilterDatabase" localSheetId="3" hidden="1">Mapping!$A$1:$C$60</definedName>
    <definedName name="_xlnm._FilterDatabase" localSheetId="2" hidden="1">Promotions!$K$2:$T$34</definedName>
    <definedName name="_xlnm._FilterDatabase" localSheetId="0" hidden="1">'Tier 1'!$B$7:$H$38</definedName>
    <definedName name="_xlnm._FilterDatabase" localSheetId="1" hidden="1">'Tier 2'!$B$7:$H$38</definedName>
    <definedName name="BUYING_PERIOD_ENDS">'Tier 1'!#REF!</definedName>
    <definedName name="BUYING_PERIOD_STARTS">'Tier 1'!#REF!</definedName>
    <definedName name="CALENDER">'Tier 1'!$M$5:$O$64</definedName>
    <definedName name="_xlnm.Print_Area" localSheetId="0">'Tier 1'!$B$1:$H$35</definedName>
    <definedName name="_xlnm.Print_Area" localSheetId="1">'Tier 2'!$B$1:$H$35</definedName>
    <definedName name="_xlnm.Print_Titles" localSheetId="0">'Tier 1'!$1:$7</definedName>
    <definedName name="_xlnm.Print_Titles" localSheetId="1">'Tier 2'!$1:$7</definedName>
    <definedName name="PROMO_COMMENCES">'Tier 1'!#REF!</definedName>
    <definedName name="PROMO_ENDS">'Tier 1'!#REF!</definedName>
    <definedName name="PROMO_NUMBER">'Tier 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2" l="1"/>
  <c r="E46" i="2" s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A46" i="1" s="1"/>
  <c r="F46" i="1" s="1"/>
  <c r="D46" i="1"/>
  <c r="M42" i="3"/>
  <c r="L42" i="3"/>
  <c r="C42" i="3"/>
  <c r="D42" i="3"/>
  <c r="A44" i="2"/>
  <c r="F44" i="2" s="1"/>
  <c r="A45" i="2"/>
  <c r="G45" i="2" s="1"/>
  <c r="G46" i="2" l="1"/>
  <c r="G46" i="1"/>
  <c r="E46" i="1"/>
  <c r="H46" i="1"/>
  <c r="F46" i="2"/>
  <c r="E44" i="2"/>
  <c r="F45" i="2"/>
  <c r="E45" i="2"/>
  <c r="G44" i="2"/>
  <c r="A42" i="3"/>
  <c r="L43" i="3"/>
  <c r="M43" i="3"/>
  <c r="L36" i="3"/>
  <c r="M36" i="3"/>
  <c r="L34" i="3"/>
  <c r="M34" i="3"/>
  <c r="L28" i="3"/>
  <c r="M28" i="3"/>
  <c r="C43" i="3"/>
  <c r="D43" i="3"/>
  <c r="C36" i="3"/>
  <c r="D36" i="3"/>
  <c r="C33" i="3"/>
  <c r="D33" i="3"/>
  <c r="C28" i="3"/>
  <c r="D28" i="3"/>
  <c r="J43" i="3" l="1"/>
  <c r="A43" i="2"/>
  <c r="A42" i="2"/>
  <c r="A41" i="2"/>
  <c r="L41" i="3"/>
  <c r="M41" i="3"/>
  <c r="L33" i="3"/>
  <c r="M33" i="3"/>
  <c r="C41" i="3"/>
  <c r="D41" i="3"/>
  <c r="C35" i="3"/>
  <c r="D35" i="3"/>
  <c r="M37" i="3"/>
  <c r="L37" i="3"/>
  <c r="D37" i="3"/>
  <c r="C37" i="3"/>
  <c r="A40" i="2"/>
  <c r="A39" i="2"/>
  <c r="G42" i="2" l="1"/>
  <c r="E42" i="2"/>
  <c r="F42" i="2"/>
  <c r="G43" i="2"/>
  <c r="F43" i="2"/>
  <c r="E43" i="2"/>
  <c r="E40" i="2"/>
  <c r="F40" i="2"/>
  <c r="G40" i="2"/>
  <c r="E41" i="2"/>
  <c r="F41" i="2"/>
  <c r="G41" i="2"/>
  <c r="G39" i="2"/>
  <c r="E39" i="2"/>
  <c r="F39" i="2"/>
  <c r="L39" i="3"/>
  <c r="M39" i="3"/>
  <c r="L29" i="3"/>
  <c r="M29" i="3"/>
  <c r="C39" i="3"/>
  <c r="D39" i="3"/>
  <c r="C29" i="3"/>
  <c r="D29" i="3"/>
  <c r="A38" i="2" l="1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F20" i="2" l="1"/>
  <c r="E20" i="2"/>
  <c r="G20" i="2"/>
  <c r="H20" i="2"/>
  <c r="E29" i="2"/>
  <c r="F29" i="2"/>
  <c r="G29" i="2"/>
  <c r="H29" i="2"/>
  <c r="E15" i="2"/>
  <c r="F15" i="2"/>
  <c r="G15" i="2"/>
  <c r="H15" i="2"/>
  <c r="E31" i="2"/>
  <c r="F31" i="2"/>
  <c r="G31" i="2"/>
  <c r="H31" i="2"/>
  <c r="F16" i="2"/>
  <c r="E16" i="2"/>
  <c r="G16" i="2"/>
  <c r="H16" i="2"/>
  <c r="F24" i="2"/>
  <c r="E24" i="2"/>
  <c r="H24" i="2"/>
  <c r="G24" i="2"/>
  <c r="E32" i="2"/>
  <c r="F32" i="2"/>
  <c r="G32" i="2"/>
  <c r="H32" i="2"/>
  <c r="F14" i="2"/>
  <c r="E14" i="2"/>
  <c r="G14" i="2"/>
  <c r="H14" i="2"/>
  <c r="E33" i="2"/>
  <c r="F33" i="2"/>
  <c r="G33" i="2"/>
  <c r="E12" i="2"/>
  <c r="F12" i="2"/>
  <c r="G12" i="2"/>
  <c r="H12" i="2"/>
  <c r="E21" i="2"/>
  <c r="F21" i="2"/>
  <c r="G21" i="2"/>
  <c r="H21" i="2"/>
  <c r="E23" i="2"/>
  <c r="F23" i="2"/>
  <c r="G23" i="2"/>
  <c r="H23" i="2"/>
  <c r="E17" i="2"/>
  <c r="F17" i="2"/>
  <c r="G17" i="2"/>
  <c r="H17" i="2"/>
  <c r="F26" i="2"/>
  <c r="E26" i="2"/>
  <c r="H26" i="2"/>
  <c r="G26" i="2"/>
  <c r="G34" i="2"/>
  <c r="E34" i="2"/>
  <c r="F34" i="2"/>
  <c r="E13" i="2"/>
  <c r="F13" i="2"/>
  <c r="G13" i="2"/>
  <c r="H13" i="2"/>
  <c r="E22" i="2"/>
  <c r="F22" i="2"/>
  <c r="G22" i="2"/>
  <c r="H22" i="2"/>
  <c r="E9" i="2"/>
  <c r="F9" i="2"/>
  <c r="G9" i="2"/>
  <c r="H9" i="2"/>
  <c r="E25" i="2"/>
  <c r="F25" i="2"/>
  <c r="G25" i="2"/>
  <c r="H25" i="2"/>
  <c r="F10" i="2"/>
  <c r="E10" i="2"/>
  <c r="G10" i="2"/>
  <c r="H10" i="2"/>
  <c r="F18" i="2"/>
  <c r="E18" i="2"/>
  <c r="G18" i="2"/>
  <c r="H18" i="2"/>
  <c r="E11" i="2"/>
  <c r="F11" i="2"/>
  <c r="G11" i="2"/>
  <c r="H11" i="2"/>
  <c r="E19" i="2"/>
  <c r="F19" i="2"/>
  <c r="G19" i="2"/>
  <c r="H19" i="2"/>
  <c r="E27" i="2"/>
  <c r="F27" i="2"/>
  <c r="G27" i="2"/>
  <c r="H27" i="2"/>
  <c r="G35" i="2"/>
  <c r="F35" i="2"/>
  <c r="E35" i="2"/>
  <c r="E36" i="2"/>
  <c r="F36" i="2"/>
  <c r="G36" i="2"/>
  <c r="F37" i="2"/>
  <c r="E37" i="2"/>
  <c r="G37" i="2"/>
  <c r="F28" i="2"/>
  <c r="H28" i="2"/>
  <c r="E28" i="2"/>
  <c r="G28" i="2"/>
  <c r="F30" i="2"/>
  <c r="E30" i="2"/>
  <c r="G30" i="2"/>
  <c r="H30" i="2"/>
  <c r="F38" i="2"/>
  <c r="G38" i="2"/>
  <c r="E38" i="2"/>
  <c r="C14" i="3"/>
  <c r="D14" i="3"/>
  <c r="C3" i="3"/>
  <c r="D3" i="3"/>
  <c r="C7" i="3"/>
  <c r="D7" i="3"/>
  <c r="C10" i="3"/>
  <c r="D10" i="3"/>
  <c r="C18" i="3"/>
  <c r="D18" i="3"/>
  <c r="C16" i="3"/>
  <c r="D16" i="3"/>
  <c r="C11" i="3"/>
  <c r="D11" i="3"/>
  <c r="C13" i="3"/>
  <c r="D13" i="3"/>
  <c r="C15" i="3"/>
  <c r="D15" i="3"/>
  <c r="C5" i="3"/>
  <c r="D5" i="3"/>
  <c r="C4" i="3"/>
  <c r="D4" i="3"/>
  <c r="C19" i="3"/>
  <c r="D19" i="3"/>
  <c r="C8" i="3"/>
  <c r="D8" i="3"/>
  <c r="C6" i="3"/>
  <c r="D6" i="3"/>
  <c r="C21" i="3"/>
  <c r="D21" i="3"/>
  <c r="C24" i="3"/>
  <c r="D24" i="3"/>
  <c r="C12" i="3"/>
  <c r="D12" i="3"/>
  <c r="C20" i="3"/>
  <c r="D20" i="3"/>
  <c r="C23" i="3"/>
  <c r="D23" i="3"/>
  <c r="C9" i="3"/>
  <c r="D9" i="3"/>
  <c r="C17" i="3"/>
  <c r="D17" i="3"/>
  <c r="C22" i="3"/>
  <c r="D22" i="3"/>
  <c r="C31" i="3"/>
  <c r="D31" i="3"/>
  <c r="C25" i="3"/>
  <c r="D25" i="3"/>
  <c r="C32" i="3"/>
  <c r="D32" i="3"/>
  <c r="C30" i="3"/>
  <c r="D30" i="3"/>
  <c r="C38" i="3"/>
  <c r="D38" i="3"/>
  <c r="C40" i="3"/>
  <c r="D40" i="3"/>
  <c r="C34" i="3"/>
  <c r="D34" i="3"/>
  <c r="C27" i="3"/>
  <c r="D27" i="3"/>
  <c r="C26" i="3"/>
  <c r="D26" i="3"/>
  <c r="L3" i="3"/>
  <c r="M3" i="3"/>
  <c r="L16" i="3"/>
  <c r="M16" i="3"/>
  <c r="L15" i="3"/>
  <c r="M15" i="3"/>
  <c r="L21" i="3"/>
  <c r="M21" i="3"/>
  <c r="L22" i="3"/>
  <c r="M22" i="3"/>
  <c r="L11" i="3"/>
  <c r="M11" i="3"/>
  <c r="L7" i="3"/>
  <c r="M7" i="3"/>
  <c r="L13" i="3"/>
  <c r="M13" i="3"/>
  <c r="L5" i="3"/>
  <c r="M5" i="3"/>
  <c r="L19" i="3"/>
  <c r="M19" i="3"/>
  <c r="L18" i="3"/>
  <c r="M18" i="3"/>
  <c r="L17" i="3"/>
  <c r="M17" i="3"/>
  <c r="L4" i="3"/>
  <c r="M4" i="3"/>
  <c r="L10" i="3"/>
  <c r="M10" i="3"/>
  <c r="L23" i="3"/>
  <c r="M23" i="3"/>
  <c r="L14" i="3"/>
  <c r="M14" i="3"/>
  <c r="L12" i="3"/>
  <c r="M12" i="3"/>
  <c r="L24" i="3"/>
  <c r="M24" i="3"/>
  <c r="L6" i="3"/>
  <c r="M6" i="3"/>
  <c r="L8" i="3"/>
  <c r="M8" i="3"/>
  <c r="L20" i="3"/>
  <c r="M20" i="3"/>
  <c r="L9" i="3"/>
  <c r="M9" i="3"/>
  <c r="L40" i="3"/>
  <c r="M40" i="3"/>
  <c r="L38" i="3"/>
  <c r="M38" i="3"/>
  <c r="L27" i="3"/>
  <c r="M27" i="3"/>
  <c r="L35" i="3"/>
  <c r="M35" i="3"/>
  <c r="L26" i="3"/>
  <c r="M26" i="3"/>
  <c r="L31" i="3"/>
  <c r="M31" i="3"/>
  <c r="L25" i="3"/>
  <c r="M25" i="3"/>
  <c r="L32" i="3"/>
  <c r="M32" i="3"/>
  <c r="L30" i="3"/>
  <c r="M30" i="3"/>
  <c r="J42" i="3" l="1"/>
  <c r="A43" i="3"/>
  <c r="J41" i="3"/>
  <c r="J40" i="3"/>
  <c r="J38" i="3"/>
  <c r="J39" i="3"/>
  <c r="A41" i="3"/>
  <c r="A40" i="3"/>
  <c r="A39" i="3"/>
  <c r="A38" i="3"/>
  <c r="J37" i="3"/>
  <c r="A37" i="3"/>
  <c r="J36" i="3"/>
  <c r="A36" i="3"/>
  <c r="J34" i="3"/>
  <c r="J35" i="3"/>
  <c r="A33" i="3"/>
  <c r="A34" i="3"/>
  <c r="J26" i="3"/>
  <c r="J32" i="3"/>
  <c r="J22" i="3"/>
  <c r="J16" i="3"/>
  <c r="J19" i="3"/>
  <c r="J13" i="3"/>
  <c r="J6" i="3"/>
  <c r="J4" i="3"/>
  <c r="A31" i="3"/>
  <c r="A28" i="3"/>
  <c r="A15" i="3"/>
  <c r="A11" i="3"/>
  <c r="A21" i="3"/>
  <c r="A4" i="3"/>
  <c r="A7" i="3"/>
  <c r="J33" i="3"/>
  <c r="J24" i="3"/>
  <c r="J18" i="3"/>
  <c r="J15" i="3"/>
  <c r="J30" i="3"/>
  <c r="J9" i="3"/>
  <c r="A27" i="3"/>
  <c r="A8" i="3"/>
  <c r="A22" i="3"/>
  <c r="A3" i="3"/>
  <c r="A6" i="3"/>
  <c r="A16" i="3"/>
  <c r="A32" i="3"/>
  <c r="A30" i="3"/>
  <c r="A35" i="3"/>
  <c r="A17" i="3"/>
  <c r="A12" i="3"/>
  <c r="A9" i="3"/>
  <c r="A18" i="3"/>
  <c r="A25" i="3"/>
  <c r="A24" i="3"/>
  <c r="A13" i="3"/>
  <c r="J8" i="3"/>
  <c r="A29" i="3"/>
  <c r="A26" i="3"/>
  <c r="A20" i="3"/>
  <c r="A19" i="3"/>
  <c r="A23" i="3"/>
  <c r="A5" i="3"/>
  <c r="A14" i="3"/>
  <c r="A10" i="3"/>
  <c r="J31" i="3"/>
  <c r="J21" i="3"/>
  <c r="J20" i="3"/>
  <c r="J17" i="3"/>
  <c r="J12" i="3"/>
  <c r="J11" i="3"/>
  <c r="J5" i="3"/>
  <c r="J28" i="3"/>
  <c r="J7" i="3"/>
  <c r="J27" i="3"/>
  <c r="J29" i="3"/>
  <c r="J23" i="3"/>
  <c r="J14" i="3"/>
  <c r="J10" i="3"/>
  <c r="J3" i="3"/>
  <c r="J25" i="3"/>
  <c r="O9" i="2"/>
  <c r="O9" i="1"/>
  <c r="A45" i="1" l="1"/>
  <c r="A44" i="1"/>
  <c r="A43" i="1"/>
  <c r="A41" i="1"/>
  <c r="A42" i="1"/>
  <c r="H8" i="2"/>
  <c r="G8" i="2"/>
  <c r="F8" i="2"/>
  <c r="E8" i="2"/>
  <c r="A16" i="1"/>
  <c r="A40" i="1"/>
  <c r="A39" i="1"/>
  <c r="A38" i="1"/>
  <c r="A29" i="1"/>
  <c r="A30" i="1"/>
  <c r="A28" i="1"/>
  <c r="A15" i="1"/>
  <c r="A20" i="1"/>
  <c r="A21" i="1"/>
  <c r="A33" i="1"/>
  <c r="A14" i="1"/>
  <c r="A24" i="1"/>
  <c r="A23" i="1"/>
  <c r="A22" i="1"/>
  <c r="A17" i="1"/>
  <c r="A26" i="1"/>
  <c r="A32" i="1"/>
  <c r="A10" i="1"/>
  <c r="A19" i="1"/>
  <c r="A36" i="1"/>
  <c r="A11" i="1"/>
  <c r="A31" i="1"/>
  <c r="A34" i="1"/>
  <c r="A12" i="1"/>
  <c r="A18" i="1"/>
  <c r="A9" i="1"/>
  <c r="A27" i="1"/>
  <c r="A37" i="1"/>
  <c r="A13" i="1"/>
  <c r="A35" i="1"/>
  <c r="A25" i="1"/>
  <c r="E25" i="1" l="1"/>
  <c r="G25" i="1"/>
  <c r="F25" i="1"/>
  <c r="H25" i="1"/>
  <c r="E34" i="1"/>
  <c r="G34" i="1"/>
  <c r="F34" i="1"/>
  <c r="H34" i="1"/>
  <c r="G31" i="1"/>
  <c r="E31" i="1"/>
  <c r="H31" i="1"/>
  <c r="F31" i="1"/>
  <c r="E13" i="1"/>
  <c r="F13" i="1"/>
  <c r="G13" i="1"/>
  <c r="H13" i="1"/>
  <c r="E30" i="1"/>
  <c r="F30" i="1"/>
  <c r="G30" i="1"/>
  <c r="H30" i="1"/>
  <c r="G36" i="1"/>
  <c r="E36" i="1"/>
  <c r="H36" i="1"/>
  <c r="F36" i="1"/>
  <c r="G27" i="1"/>
  <c r="E27" i="1"/>
  <c r="H27" i="1"/>
  <c r="F27" i="1"/>
  <c r="E38" i="1"/>
  <c r="G38" i="1"/>
  <c r="F38" i="1"/>
  <c r="H38" i="1"/>
  <c r="E33" i="1"/>
  <c r="G33" i="1"/>
  <c r="F33" i="1"/>
  <c r="H33" i="1"/>
  <c r="E41" i="1"/>
  <c r="G41" i="1"/>
  <c r="F41" i="1"/>
  <c r="H41" i="1"/>
  <c r="G43" i="1"/>
  <c r="E43" i="1"/>
  <c r="H43" i="1"/>
  <c r="F43" i="1"/>
  <c r="E17" i="1"/>
  <c r="F17" i="1"/>
  <c r="G17" i="1"/>
  <c r="H17" i="1"/>
  <c r="E28" i="1"/>
  <c r="H28" i="1"/>
  <c r="G28" i="1"/>
  <c r="F28" i="1"/>
  <c r="G11" i="1"/>
  <c r="H11" i="1"/>
  <c r="E11" i="1"/>
  <c r="F11" i="1"/>
  <c r="E37" i="1"/>
  <c r="G37" i="1"/>
  <c r="F37" i="1"/>
  <c r="H37" i="1"/>
  <c r="E24" i="1"/>
  <c r="G24" i="1"/>
  <c r="H24" i="1"/>
  <c r="F24" i="1"/>
  <c r="G19" i="1"/>
  <c r="E19" i="1"/>
  <c r="H19" i="1"/>
  <c r="F19" i="1"/>
  <c r="E42" i="1"/>
  <c r="F42" i="1"/>
  <c r="G42" i="1"/>
  <c r="H42" i="1"/>
  <c r="E10" i="1"/>
  <c r="F10" i="1"/>
  <c r="G10" i="1"/>
  <c r="H10" i="1"/>
  <c r="G39" i="1"/>
  <c r="H39" i="1"/>
  <c r="F39" i="1"/>
  <c r="E39" i="1"/>
  <c r="E18" i="1"/>
  <c r="G18" i="1"/>
  <c r="F18" i="1"/>
  <c r="H18" i="1"/>
  <c r="H32" i="1"/>
  <c r="G32" i="1"/>
  <c r="E32" i="1"/>
  <c r="F32" i="1"/>
  <c r="E21" i="1"/>
  <c r="G21" i="1"/>
  <c r="F21" i="1"/>
  <c r="H21" i="1"/>
  <c r="G40" i="1"/>
  <c r="E40" i="1"/>
  <c r="H40" i="1"/>
  <c r="F40" i="1"/>
  <c r="E44" i="1"/>
  <c r="F44" i="1"/>
  <c r="G44" i="1"/>
  <c r="H44" i="1"/>
  <c r="G15" i="1"/>
  <c r="H15" i="1"/>
  <c r="E15" i="1"/>
  <c r="F15" i="1"/>
  <c r="G35" i="1"/>
  <c r="H35" i="1"/>
  <c r="F35" i="1"/>
  <c r="E35" i="1"/>
  <c r="E22" i="1"/>
  <c r="G22" i="1"/>
  <c r="F22" i="1"/>
  <c r="H22" i="1"/>
  <c r="G23" i="1"/>
  <c r="H23" i="1"/>
  <c r="E23" i="1"/>
  <c r="F23" i="1"/>
  <c r="E29" i="1"/>
  <c r="G29" i="1"/>
  <c r="F29" i="1"/>
  <c r="H29" i="1"/>
  <c r="E14" i="1"/>
  <c r="F14" i="1"/>
  <c r="G14" i="1"/>
  <c r="H14" i="1"/>
  <c r="E9" i="1"/>
  <c r="F9" i="1"/>
  <c r="G9" i="1"/>
  <c r="H9" i="1"/>
  <c r="G12" i="1"/>
  <c r="E12" i="1"/>
  <c r="H12" i="1"/>
  <c r="F12" i="1"/>
  <c r="E26" i="1"/>
  <c r="G26" i="1"/>
  <c r="F26" i="1"/>
  <c r="H26" i="1"/>
  <c r="G20" i="1"/>
  <c r="E20" i="1"/>
  <c r="H20" i="1"/>
  <c r="F20" i="1"/>
  <c r="G16" i="1"/>
  <c r="E16" i="1"/>
  <c r="H16" i="1"/>
  <c r="F16" i="1"/>
  <c r="G45" i="1"/>
  <c r="H45" i="1"/>
  <c r="E45" i="1"/>
  <c r="F45" i="1"/>
  <c r="D8" i="1"/>
  <c r="C8" i="1"/>
  <c r="O10" i="1"/>
  <c r="N10" i="1"/>
  <c r="N12" i="1" s="1"/>
  <c r="O10" i="2"/>
  <c r="N10" i="2"/>
  <c r="N12" i="2" s="1"/>
  <c r="A8" i="1" l="1"/>
  <c r="H8" i="1" s="1"/>
  <c r="N11" i="1"/>
  <c r="N13" i="1" s="1"/>
  <c r="O13" i="1" s="1"/>
  <c r="O14" i="1" s="1"/>
  <c r="O12" i="1"/>
  <c r="O11" i="1" s="1"/>
  <c r="N11" i="2"/>
  <c r="N13" i="2" s="1"/>
  <c r="O12" i="2"/>
  <c r="O11" i="2" s="1"/>
  <c r="N14" i="2"/>
  <c r="N15" i="2" s="1"/>
  <c r="O13" i="2"/>
  <c r="O14" i="2" s="1"/>
  <c r="E8" i="1" l="1"/>
  <c r="F8" i="1"/>
  <c r="G8" i="1"/>
  <c r="N14" i="1"/>
  <c r="N15" i="1" s="1"/>
  <c r="O15" i="1" s="1"/>
  <c r="O16" i="1" s="1"/>
  <c r="N16" i="2"/>
  <c r="N17" i="2" s="1"/>
  <c r="O15" i="2"/>
  <c r="O16" i="2" s="1"/>
  <c r="N16" i="1" l="1"/>
  <c r="N17" i="1" s="1"/>
  <c r="N18" i="1" s="1"/>
  <c r="N19" i="1" s="1"/>
  <c r="O17" i="2"/>
  <c r="O18" i="2" s="1"/>
  <c r="N18" i="2"/>
  <c r="N19" i="2" s="1"/>
  <c r="O17" i="1" l="1"/>
  <c r="O18" i="1" s="1"/>
  <c r="O19" i="1"/>
  <c r="O20" i="1" s="1"/>
  <c r="N20" i="1"/>
  <c r="N21" i="1" s="1"/>
  <c r="O19" i="2"/>
  <c r="O20" i="2" s="1"/>
  <c r="N20" i="2"/>
  <c r="N21" i="2" s="1"/>
  <c r="O21" i="1" l="1"/>
  <c r="N22" i="1"/>
  <c r="O21" i="2"/>
  <c r="N22" i="2"/>
  <c r="O22" i="1" l="1"/>
  <c r="O23" i="1" s="1"/>
  <c r="N23" i="1"/>
  <c r="N24" i="1" s="1"/>
  <c r="O22" i="2"/>
  <c r="O23" i="2" s="1"/>
  <c r="N23" i="2"/>
  <c r="N24" i="2" s="1"/>
  <c r="N25" i="1" l="1"/>
  <c r="N26" i="1" s="1"/>
  <c r="O24" i="1"/>
  <c r="O25" i="1" s="1"/>
  <c r="N25" i="2"/>
  <c r="N26" i="2" s="1"/>
  <c r="O24" i="2"/>
  <c r="O25" i="2" s="1"/>
  <c r="N27" i="1" l="1"/>
  <c r="N28" i="1" s="1"/>
  <c r="O26" i="1"/>
  <c r="N27" i="2"/>
  <c r="N28" i="2" s="1"/>
  <c r="O26" i="2"/>
  <c r="O27" i="2" s="1"/>
  <c r="O27" i="1" l="1"/>
  <c r="O28" i="1"/>
  <c r="O29" i="1" s="1"/>
  <c r="N29" i="1"/>
  <c r="O28" i="2"/>
  <c r="O29" i="2" s="1"/>
  <c r="N29" i="2"/>
</calcChain>
</file>

<file path=xl/sharedStrings.xml><?xml version="1.0" encoding="utf-8"?>
<sst xmlns="http://schemas.openxmlformats.org/spreadsheetml/2006/main" count="539" uniqueCount="147">
  <si>
    <t xml:space="preserve">              PROMOTIONAL SUPPLIER SUMMARY FORM </t>
  </si>
  <si>
    <t>PROMO NUMBER</t>
  </si>
  <si>
    <t>P5</t>
  </si>
  <si>
    <t xml:space="preserve">PROMO START DATE </t>
  </si>
  <si>
    <t>PROMO TIER</t>
  </si>
  <si>
    <t>PROMO STARTS</t>
  </si>
  <si>
    <t>PROMO ENDS</t>
  </si>
  <si>
    <t xml:space="preserve">Promo Tier </t>
  </si>
  <si>
    <t xml:space="preserve">PROMO END DATE </t>
  </si>
  <si>
    <t>P1</t>
  </si>
  <si>
    <t>P1 TOP UP</t>
  </si>
  <si>
    <t xml:space="preserve">Supplier Name </t>
  </si>
  <si>
    <t xml:space="preserve">RANGE NAME </t>
  </si>
  <si>
    <t>PACKET SIZE (20'S,25'S ETC)</t>
  </si>
  <si>
    <t>Pkt Deal Value (Excl GST)</t>
  </si>
  <si>
    <t>Ctn Deal Value (Excl GST)</t>
  </si>
  <si>
    <t>Max Pckt Sell (Inc GST)</t>
  </si>
  <si>
    <t>Max Ctn Sell (Inc GST)</t>
  </si>
  <si>
    <t xml:space="preserve">P2 </t>
  </si>
  <si>
    <t>Philip Morris</t>
  </si>
  <si>
    <t xml:space="preserve">P2 TOP UP </t>
  </si>
  <si>
    <t>N/A</t>
  </si>
  <si>
    <t>P3</t>
  </si>
  <si>
    <t xml:space="preserve">P3 TOP UP </t>
  </si>
  <si>
    <t xml:space="preserve">P4 TOP UP </t>
  </si>
  <si>
    <t>P4</t>
  </si>
  <si>
    <t>P5 TOP UP</t>
  </si>
  <si>
    <t>P6</t>
  </si>
  <si>
    <t>P6 TOP UP</t>
  </si>
  <si>
    <t>P7</t>
  </si>
  <si>
    <t>P7 TOP UP</t>
  </si>
  <si>
    <t>P8</t>
  </si>
  <si>
    <t>P8 TOP UP</t>
  </si>
  <si>
    <t>P9</t>
  </si>
  <si>
    <t>P10</t>
  </si>
  <si>
    <t>P10 TOP UP</t>
  </si>
  <si>
    <t>P11</t>
  </si>
  <si>
    <t>P11 TOP UP</t>
  </si>
  <si>
    <t>P12</t>
  </si>
  <si>
    <t>P12 TOP UP</t>
  </si>
  <si>
    <t>P13</t>
  </si>
  <si>
    <t>P13 TOP UP</t>
  </si>
  <si>
    <t>TI1</t>
  </si>
  <si>
    <t>TI2</t>
  </si>
  <si>
    <t>Product Description</t>
  </si>
  <si>
    <t>Range Name
(DO NOT TOUCH)</t>
  </si>
  <si>
    <t>Packet Size
(DO NOT TOUCH)</t>
  </si>
  <si>
    <t>Unit Deal</t>
  </si>
  <si>
    <t>Carton Deal</t>
  </si>
  <si>
    <t>Price Point</t>
  </si>
  <si>
    <t>Carton Price Point</t>
  </si>
  <si>
    <t>Bond St 20</t>
  </si>
  <si>
    <t>Bond St Classic 20</t>
  </si>
  <si>
    <t>Bond Street 25</t>
  </si>
  <si>
    <t>Bond Street 30</t>
  </si>
  <si>
    <t>Bond Street 40</t>
  </si>
  <si>
    <t>Bond Street Classic 25</t>
  </si>
  <si>
    <t>Bond Street Classic 30</t>
  </si>
  <si>
    <t>Bond Street Classic 40</t>
  </si>
  <si>
    <t>Chesterfield 20</t>
  </si>
  <si>
    <t>Chesterfield 25</t>
  </si>
  <si>
    <t>Chesterfield 40</t>
  </si>
  <si>
    <t>Choice Sign 20</t>
  </si>
  <si>
    <t>Choice Signature 40</t>
  </si>
  <si>
    <t>Longbeach 20</t>
  </si>
  <si>
    <t>Longbeach 25</t>
  </si>
  <si>
    <t>Longbeach 30</t>
  </si>
  <si>
    <t>Longbeach 30 + FB</t>
  </si>
  <si>
    <t>Longbeach 40</t>
  </si>
  <si>
    <t>Peter Jackson 20</t>
  </si>
  <si>
    <t>Peter Jackson 30</t>
  </si>
  <si>
    <t>Peter Jackson 40</t>
  </si>
  <si>
    <t>PJ Classic 30</t>
  </si>
  <si>
    <t>PJ Hybrid 25</t>
  </si>
  <si>
    <t>BS 15 RYO</t>
  </si>
  <si>
    <t>BS 25 RYO</t>
  </si>
  <si>
    <t>CH 15 RYO</t>
  </si>
  <si>
    <t>Chester 25g</t>
  </si>
  <si>
    <t>Choice 25 RYO</t>
  </si>
  <si>
    <t>Craftsman 15 RYO</t>
  </si>
  <si>
    <t>Craftsman 25 RYO</t>
  </si>
  <si>
    <t>LB 25g RYO</t>
  </si>
  <si>
    <t>LB 45g RYO</t>
  </si>
  <si>
    <t>Name</t>
  </si>
  <si>
    <t>Brand Name</t>
  </si>
  <si>
    <t>Packet Size</t>
  </si>
  <si>
    <t>Chesterfield</t>
  </si>
  <si>
    <t>20s</t>
  </si>
  <si>
    <t>25s</t>
  </si>
  <si>
    <t xml:space="preserve">Chesterfield </t>
  </si>
  <si>
    <t>40s</t>
  </si>
  <si>
    <t>Bond Street</t>
  </si>
  <si>
    <t xml:space="preserve">Bond Street Classic </t>
  </si>
  <si>
    <t xml:space="preserve">Bond Street </t>
  </si>
  <si>
    <t>30s</t>
  </si>
  <si>
    <t>Choice Signature</t>
  </si>
  <si>
    <t>Longbeach</t>
  </si>
  <si>
    <t xml:space="preserve">Longbeach Fresh Burst </t>
  </si>
  <si>
    <t xml:space="preserve">Peter Jackson </t>
  </si>
  <si>
    <t>Peter Jackson Hybrid</t>
  </si>
  <si>
    <t>Peter Jackson Classic</t>
  </si>
  <si>
    <t xml:space="preserve">Choice RYO </t>
  </si>
  <si>
    <t>25g</t>
  </si>
  <si>
    <t xml:space="preserve">Craftsman RYO </t>
  </si>
  <si>
    <t>15g</t>
  </si>
  <si>
    <t xml:space="preserve">Longbeach RYO </t>
  </si>
  <si>
    <t>45g</t>
  </si>
  <si>
    <t xml:space="preserve">Bond Street RYO </t>
  </si>
  <si>
    <t>Chesterfield RYO</t>
  </si>
  <si>
    <t>Bond Street 30-180</t>
  </si>
  <si>
    <t>Longbeach 20-200</t>
  </si>
  <si>
    <t>Craftsman RYO 25</t>
  </si>
  <si>
    <t>Chesterfield Cool Pop 25</t>
  </si>
  <si>
    <t>Bond Street 20</t>
  </si>
  <si>
    <t>Bond Street Classic 20</t>
  </si>
  <si>
    <t>Choice 40</t>
  </si>
  <si>
    <t>Choice 20</t>
  </si>
  <si>
    <t>Longbeach Fresh Burst 30</t>
  </si>
  <si>
    <t>Longbeach Fresh Burst 25</t>
  </si>
  <si>
    <t>Peter Jackson 25</t>
  </si>
  <si>
    <t>Peter Jackson Classic 30</t>
  </si>
  <si>
    <t>Choice RYO 25</t>
  </si>
  <si>
    <t>Craftsman RYO 15</t>
  </si>
  <si>
    <t>Longbeach RYO 25</t>
  </si>
  <si>
    <t>Longbeach RYO 45</t>
  </si>
  <si>
    <t>Bond Street RYO 15</t>
  </si>
  <si>
    <t>Bond Street RYO 25</t>
  </si>
  <si>
    <t>Choice RYO 15</t>
  </si>
  <si>
    <t>Chesterfield RYO 25</t>
  </si>
  <si>
    <t>Chesterfield 30</t>
  </si>
  <si>
    <t>Chesterfield RYO 15</t>
  </si>
  <si>
    <t>Chesterfield Classic 20</t>
  </si>
  <si>
    <t>Chesterfield Classic</t>
  </si>
  <si>
    <t>Albany 20</t>
  </si>
  <si>
    <t>Albany</t>
  </si>
  <si>
    <t>Alpine 25</t>
  </si>
  <si>
    <t>Marlboro 25</t>
  </si>
  <si>
    <t>Alpine</t>
  </si>
  <si>
    <t>Marlboro</t>
  </si>
  <si>
    <t>Parliament 20</t>
  </si>
  <si>
    <t>Chesterfield RYO 30</t>
  </si>
  <si>
    <t>Choice RYO 30</t>
  </si>
  <si>
    <t>Longbeach RYO 30</t>
  </si>
  <si>
    <t>30g</t>
  </si>
  <si>
    <t>Parliament</t>
  </si>
  <si>
    <t>Peter Jackson Classic 20</t>
  </si>
  <si>
    <t>20S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</si>
</sst>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7" tint="0.79998168889431442"/>
      <name val="Calibri"/>
      <family val="2"/>
      <scheme val="minor"/>
    </font>
    <font>
      <b/>
      <sz val="12"/>
      <color theme="7" tint="0.7999816888943144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7" tint="0.59999389629810485"/>
      </top>
      <bottom style="thin">
        <color theme="7" tint="0.59999389629810485"/>
      </bottom>
      <diagonal/>
    </border>
    <border>
      <left/>
      <right/>
      <top/>
      <bottom style="thin">
        <color theme="7" tint="0.5999938962981048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7" tint="0.59999389629810485"/>
      </bottom>
      <diagonal/>
    </border>
    <border>
      <left style="medium">
        <color indexed="64"/>
      </left>
      <right style="medium">
        <color indexed="64"/>
      </right>
      <top style="thin">
        <color theme="7" tint="0.599993896298104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theme="7" tint="0.59999389629810485"/>
      </right>
      <top style="thin">
        <color theme="7" tint="0.59999389629810485"/>
      </top>
      <bottom/>
      <diagonal/>
    </border>
    <border>
      <left style="thin">
        <color theme="7" tint="0.59999389629810485"/>
      </left>
      <right style="thick">
        <color indexed="64"/>
      </right>
      <top style="thin">
        <color theme="7" tint="0.59999389629810485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0" xfId="0" applyFill="1"/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5" fontId="7" fillId="2" borderId="1" xfId="0" applyNumberFormat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2" fillId="2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/>
    <xf numFmtId="0" fontId="2" fillId="2" borderId="9" xfId="0" applyFont="1" applyFill="1" applyBorder="1"/>
    <xf numFmtId="0" fontId="4" fillId="2" borderId="16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4" fillId="3" borderId="21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164" fontId="4" fillId="2" borderId="0" xfId="1" applyNumberFormat="1" applyFont="1" applyFill="1" applyAlignment="1">
      <alignment vertical="center"/>
    </xf>
    <xf numFmtId="164" fontId="4" fillId="2" borderId="17" xfId="1" applyNumberFormat="1" applyFont="1" applyFill="1" applyBorder="1" applyAlignment="1">
      <alignment vertical="center"/>
    </xf>
    <xf numFmtId="164" fontId="0" fillId="2" borderId="0" xfId="0" applyNumberFormat="1" applyFill="1"/>
    <xf numFmtId="164" fontId="0" fillId="2" borderId="17" xfId="0" applyNumberFormat="1" applyFill="1" applyBorder="1"/>
    <xf numFmtId="164" fontId="4" fillId="3" borderId="2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2" fontId="0" fillId="0" borderId="0" xfId="0" applyNumberFormat="1"/>
    <xf numFmtId="49" fontId="0" fillId="0" borderId="0" xfId="0" applyNumberFormat="1"/>
    <xf numFmtId="0" fontId="13" fillId="0" borderId="0" xfId="0" applyFont="1"/>
    <xf numFmtId="0" fontId="6" fillId="0" borderId="4" xfId="1" applyFont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vertical="center"/>
    </xf>
    <xf numFmtId="164" fontId="4" fillId="3" borderId="12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745D987-9CAC-4AD8-A1D1-AC124D364CE3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3BFA1F8-1B5A-4C29-AA0A-BE7779E69C2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96664</xdr:rowOff>
    </xdr:from>
    <xdr:to>
      <xdr:col>1</xdr:col>
      <xdr:colOff>1589986</xdr:colOff>
      <xdr:row>1</xdr:row>
      <xdr:rowOff>106442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807508-869D-4C72-AADC-CE2B6704E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96664"/>
          <a:ext cx="1507436" cy="508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75234</xdr:rowOff>
    </xdr:from>
    <xdr:to>
      <xdr:col>1</xdr:col>
      <xdr:colOff>1435734</xdr:colOff>
      <xdr:row>1</xdr:row>
      <xdr:rowOff>105024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0A54F0-4CB2-449F-8332-BF1CD811C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75234"/>
          <a:ext cx="1343025" cy="5301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974C19-D742-4ED7-A197-1F150842A09A}" name="Table6" displayName="Table6" ref="M4:P64" totalsRowShown="0" headerRowDxfId="13" dataDxfId="12" tableBorderDxfId="11" headerRowCellStyle="Normal 2">
  <autoFilter ref="M4:P64" xr:uid="{F495FA0E-671F-4D64-B90F-6ADC1D7DC5D4}"/>
  <tableColumns count="4">
    <tableColumn id="1" xr3:uid="{F46466BF-4C42-44F5-9F79-ABFC6EFA351E}" name="PROMO NUMBER" dataDxfId="10" dataCellStyle="Normal 2"/>
    <tableColumn id="2" xr3:uid="{54180685-FCB5-46EF-AD14-3BD4301B423C}" name="PROMO STARTS" dataDxfId="9"/>
    <tableColumn id="3" xr3:uid="{EC8B8AC7-9985-400C-896F-B6BFFFA60690}" name="PROMO ENDS" dataDxfId="8"/>
    <tableColumn id="4" xr3:uid="{F06080AA-7BA5-47EF-869A-FC8D8469B6CC}" name="Promo Tier 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1BA358-1606-4290-86B6-506561916AB3}" name="Table63" displayName="Table63" ref="M4:P78" totalsRowShown="0" headerRowDxfId="6" dataDxfId="5" tableBorderDxfId="4" headerRowCellStyle="Normal 2">
  <autoFilter ref="M4:P78" xr:uid="{7C1BA358-1606-4290-86B6-506561916AB3}"/>
  <tableColumns count="4">
    <tableColumn id="1" xr3:uid="{B31B226C-8FFE-4FC6-97B8-D0B6A31ED268}" name="PROMO NUMBER" dataDxfId="3" dataCellStyle="Normal 2"/>
    <tableColumn id="2" xr3:uid="{1A01F2BE-D805-48EC-8FC4-BAFFA77CE8D9}" name="PROMO STARTS" dataDxfId="2"/>
    <tableColumn id="3" xr3:uid="{9B8E4953-B6DA-4CED-9A6C-9B1FBE055EA0}" name="PROMO ENDS" dataDxfId="1"/>
    <tableColumn id="4" xr3:uid="{9E832F72-A33A-4C40-A8C3-7858D9B013F4}" name="Promo Tier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40F6-004B-48D5-8D8D-984A74DBE5C0}">
  <sheetPr codeName="Sheet1">
    <pageSetUpPr fitToPage="1"/>
  </sheetPr>
  <dimension ref="A1:P64"/>
  <sheetViews>
    <sheetView tabSelected="1" topLeftCell="B1" zoomScale="85" zoomScaleNormal="80" workbookViewId="0">
      <selection activeCell="F30" sqref="F30"/>
    </sheetView>
  </sheetViews>
  <sheetFormatPr defaultRowHeight="15" x14ac:dyDescent="0.25"/>
  <cols>
    <col min="1" max="1" width="23.42578125" hidden="1" customWidth="1"/>
    <col min="2" max="2" width="25" customWidth="1"/>
    <col min="3" max="3" width="41.140625" customWidth="1"/>
    <col min="4" max="4" width="21.42578125" customWidth="1"/>
    <col min="5" max="5" width="18.5703125" customWidth="1"/>
    <col min="6" max="6" width="16.42578125" customWidth="1"/>
    <col min="7" max="7" width="13.140625" bestFit="1" customWidth="1"/>
    <col min="8" max="8" width="17.42578125" customWidth="1"/>
    <col min="10" max="10" width="9.42578125" customWidth="1"/>
    <col min="11" max="12" width="9.140625" customWidth="1"/>
    <col min="13" max="13" width="16" hidden="1" customWidth="1"/>
    <col min="14" max="14" width="14.85546875" hidden="1" customWidth="1"/>
    <col min="15" max="15" width="13.42578125" hidden="1" customWidth="1"/>
    <col min="16" max="16" width="10.85546875" hidden="1" customWidth="1"/>
    <col min="17" max="17" width="8.5703125" customWidth="1"/>
  </cols>
  <sheetData>
    <row r="1" spans="1:16" ht="39" customHeight="1" thickTop="1" x14ac:dyDescent="0.25">
      <c r="B1" s="49" t="s">
        <v>0</v>
      </c>
      <c r="C1" s="50"/>
      <c r="D1" s="50"/>
      <c r="E1" s="50"/>
      <c r="F1" s="50"/>
      <c r="G1" s="50"/>
      <c r="H1" s="51"/>
      <c r="I1" s="1"/>
      <c r="J1" s="1"/>
      <c r="K1" s="1"/>
      <c r="L1" s="1"/>
    </row>
    <row r="2" spans="1:16" ht="14.45" customHeight="1" x14ac:dyDescent="0.25">
      <c r="B2" s="52"/>
      <c r="C2" s="53"/>
      <c r="D2" s="53"/>
      <c r="E2" s="53"/>
      <c r="F2" s="53"/>
      <c r="G2" s="53"/>
      <c r="H2" s="54"/>
      <c r="I2" s="1"/>
      <c r="J2" s="1"/>
      <c r="K2" s="1"/>
      <c r="L2" s="1"/>
    </row>
    <row r="3" spans="1:16" s="1" customFormat="1" ht="14.45" customHeight="1" thickBot="1" x14ac:dyDescent="0.3">
      <c r="B3" s="16"/>
      <c r="C3" s="17"/>
      <c r="D3" s="17"/>
      <c r="E3" s="17"/>
      <c r="F3" s="17"/>
      <c r="G3" s="17"/>
      <c r="H3" s="18"/>
    </row>
    <row r="4" spans="1:16" ht="15.6" customHeight="1" thickBot="1" x14ac:dyDescent="0.3">
      <c r="B4" s="55" t="s">
        <v>1</v>
      </c>
      <c r="C4" s="57" t="s">
        <v>38</v>
      </c>
      <c r="D4" s="9" t="s">
        <v>3</v>
      </c>
      <c r="E4" s="13">
        <v>45602</v>
      </c>
      <c r="F4" s="1"/>
      <c r="G4" s="61" t="s">
        <v>4</v>
      </c>
      <c r="H4" s="59">
        <v>1</v>
      </c>
      <c r="I4" s="1"/>
      <c r="J4" s="1"/>
      <c r="M4" s="2" t="s">
        <v>1</v>
      </c>
      <c r="N4" s="3" t="s">
        <v>5</v>
      </c>
      <c r="O4" s="3" t="s">
        <v>6</v>
      </c>
      <c r="P4" s="3" t="s">
        <v>7</v>
      </c>
    </row>
    <row r="5" spans="1:16" ht="15.6" customHeight="1" thickBot="1" x14ac:dyDescent="0.3">
      <c r="B5" s="56"/>
      <c r="C5" s="58"/>
      <c r="D5" s="9" t="s">
        <v>8</v>
      </c>
      <c r="E5" s="13">
        <v>45629</v>
      </c>
      <c r="F5" s="1"/>
      <c r="G5" s="62"/>
      <c r="H5" s="60"/>
      <c r="I5" s="1"/>
      <c r="J5" s="1"/>
      <c r="K5" s="1"/>
      <c r="L5" s="1"/>
      <c r="M5" s="4" t="s">
        <v>9</v>
      </c>
      <c r="N5" s="5">
        <v>44930</v>
      </c>
      <c r="O5" s="5">
        <v>44957</v>
      </c>
      <c r="P5" s="10">
        <v>1</v>
      </c>
    </row>
    <row r="6" spans="1:16" x14ac:dyDescent="0.25">
      <c r="B6" s="19"/>
      <c r="C6" s="15"/>
      <c r="D6" s="1"/>
      <c r="E6" s="1"/>
      <c r="F6" s="1"/>
      <c r="G6" s="1"/>
      <c r="H6" s="20"/>
      <c r="I6" s="1"/>
      <c r="J6" s="1"/>
      <c r="K6" s="1"/>
      <c r="L6" s="1"/>
      <c r="M6" s="4" t="s">
        <v>10</v>
      </c>
      <c r="N6" s="5"/>
      <c r="O6" s="5"/>
      <c r="P6" s="10"/>
    </row>
    <row r="7" spans="1:16" ht="47.25" x14ac:dyDescent="0.25">
      <c r="B7" s="21" t="s">
        <v>11</v>
      </c>
      <c r="C7" s="6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22" t="s">
        <v>17</v>
      </c>
      <c r="I7" s="1"/>
      <c r="J7" s="1"/>
      <c r="K7" s="1"/>
      <c r="L7" s="1"/>
      <c r="M7" s="4" t="s">
        <v>18</v>
      </c>
      <c r="N7" s="5">
        <v>44958</v>
      </c>
      <c r="O7" s="5">
        <v>44985</v>
      </c>
      <c r="P7" s="10">
        <v>2</v>
      </c>
    </row>
    <row r="8" spans="1:16" ht="15.75" customHeight="1" x14ac:dyDescent="0.25">
      <c r="A8" s="44" t="str">
        <f>C8&amp;D8</f>
        <v>Albany20s</v>
      </c>
      <c r="B8" s="23" t="s">
        <v>19</v>
      </c>
      <c r="C8" s="14" t="str">
        <f>Promotions!C3</f>
        <v>Albany</v>
      </c>
      <c r="D8" s="42" t="str">
        <f>Promotions!D3</f>
        <v>20s</v>
      </c>
      <c r="E8" s="41">
        <f>VLOOKUP(A8,Promotions!A:E,5,0)</f>
        <v>1.4478545454545513</v>
      </c>
      <c r="F8" s="41">
        <f>VLOOKUP(A8,Promotions!A:F,6,0)</f>
        <v>14.478545454545513</v>
      </c>
      <c r="G8" s="41">
        <f>VLOOKUP(A8,Promotions!A:G,7,0)</f>
        <v>32.950000000000003</v>
      </c>
      <c r="H8" s="41">
        <f>VLOOKUP(A8,Promotions!A:H,8,0)</f>
        <v>329.5</v>
      </c>
      <c r="I8" s="1"/>
      <c r="J8" s="1"/>
      <c r="K8" s="1"/>
      <c r="L8" s="1"/>
      <c r="M8" s="4" t="s">
        <v>20</v>
      </c>
      <c r="N8" s="5" t="s">
        <v>21</v>
      </c>
      <c r="O8" s="5" t="s">
        <v>21</v>
      </c>
      <c r="P8" s="8"/>
    </row>
    <row r="9" spans="1:16" ht="15.75" customHeight="1" x14ac:dyDescent="0.25">
      <c r="A9" s="44" t="str">
        <f t="shared" ref="A9:A46" si="0">C9&amp;D9</f>
        <v>Alpine25s</v>
      </c>
      <c r="B9" s="23" t="s">
        <v>19</v>
      </c>
      <c r="C9" s="14" t="str">
        <f>Promotions!C4</f>
        <v>Alpine</v>
      </c>
      <c r="D9" s="42" t="str">
        <f>Promotions!D4</f>
        <v>25s</v>
      </c>
      <c r="E9" s="41">
        <f>VLOOKUP(A9,Promotions!A:E,5,0)</f>
        <v>1.1314090909090813</v>
      </c>
      <c r="F9" s="41">
        <f>VLOOKUP(A9,Promotions!A:F,6,0)</f>
        <v>4.525636363636325</v>
      </c>
      <c r="G9" s="41">
        <f>VLOOKUP(A9,Promotions!A:G,7,0)</f>
        <v>72.5</v>
      </c>
      <c r="H9" s="41">
        <f>VLOOKUP(A9,Promotions!A:H,8,0)</f>
        <v>290</v>
      </c>
      <c r="I9" s="1"/>
      <c r="J9" s="1"/>
      <c r="K9" s="1"/>
      <c r="L9" s="1"/>
      <c r="M9" s="4" t="s">
        <v>22</v>
      </c>
      <c r="N9" s="5">
        <v>44986</v>
      </c>
      <c r="O9" s="5">
        <f>Table6[[#This Row],[PROMO STARTS]]+13</f>
        <v>44999</v>
      </c>
      <c r="P9" s="8"/>
    </row>
    <row r="10" spans="1:16" ht="15.75" customHeight="1" x14ac:dyDescent="0.25">
      <c r="A10" s="44" t="str">
        <f t="shared" si="0"/>
        <v>Bond Street20s</v>
      </c>
      <c r="B10" s="23" t="s">
        <v>19</v>
      </c>
      <c r="C10" s="14" t="str">
        <f>Promotions!C5</f>
        <v>Bond Street</v>
      </c>
      <c r="D10" s="42" t="str">
        <f>Promotions!D5</f>
        <v>20s</v>
      </c>
      <c r="E10" s="41">
        <f>VLOOKUP(A10,Promotions!A:E,5,0)</f>
        <v>0.87890909090909664</v>
      </c>
      <c r="F10" s="41">
        <f>VLOOKUP(A10,Promotions!A:F,6,0)</f>
        <v>8.7890909090909659</v>
      </c>
      <c r="G10" s="41">
        <f>VLOOKUP(A10,Promotions!A:G,7,0)</f>
        <v>42.5</v>
      </c>
      <c r="H10" s="41">
        <f>VLOOKUP(A10,Promotions!A:H,8,0)</f>
        <v>425</v>
      </c>
      <c r="I10" s="1"/>
      <c r="J10" s="1"/>
      <c r="K10" s="1"/>
      <c r="L10" s="1"/>
      <c r="M10" s="4" t="s">
        <v>23</v>
      </c>
      <c r="N10" s="5">
        <f t="shared" ref="N10:N29" si="1">N9+14</f>
        <v>45000</v>
      </c>
      <c r="O10" s="5">
        <f>O9</f>
        <v>44999</v>
      </c>
      <c r="P10" s="8"/>
    </row>
    <row r="11" spans="1:16" ht="15.75" customHeight="1" x14ac:dyDescent="0.25">
      <c r="A11" s="44" t="str">
        <f t="shared" si="0"/>
        <v>Bond Street 30s</v>
      </c>
      <c r="B11" s="23" t="s">
        <v>19</v>
      </c>
      <c r="C11" s="14" t="str">
        <f>Promotions!C6</f>
        <v xml:space="preserve">Bond Street </v>
      </c>
      <c r="D11" s="42" t="str">
        <f>Promotions!D6</f>
        <v>30s</v>
      </c>
      <c r="E11" s="41">
        <f>VLOOKUP(A11,Promotions!A:E,5,0)</f>
        <v>1.0359454545454643</v>
      </c>
      <c r="F11" s="41">
        <f>VLOOKUP(A11,Promotions!A:F,6,0)</f>
        <v>6.2156727272727865</v>
      </c>
      <c r="G11" s="41">
        <f>VLOOKUP(A11,Promotions!A:G,7,0)</f>
        <v>58.5</v>
      </c>
      <c r="H11" s="41">
        <f>VLOOKUP(A11,Promotions!A:H,8,0)</f>
        <v>351</v>
      </c>
      <c r="I11" s="1"/>
      <c r="J11" s="1"/>
      <c r="K11" s="1"/>
      <c r="L11" s="1"/>
      <c r="M11" s="4" t="s">
        <v>24</v>
      </c>
      <c r="N11" s="5">
        <f>N12+14</f>
        <v>45028</v>
      </c>
      <c r="O11" s="5">
        <f>O12</f>
        <v>45041</v>
      </c>
      <c r="P11" s="8"/>
    </row>
    <row r="12" spans="1:16" ht="15.75" customHeight="1" x14ac:dyDescent="0.25">
      <c r="A12" s="44" t="str">
        <f t="shared" si="0"/>
        <v>Bond Street 40s</v>
      </c>
      <c r="B12" s="23" t="s">
        <v>19</v>
      </c>
      <c r="C12" s="14" t="str">
        <f>Promotions!C7</f>
        <v xml:space="preserve">Bond Street </v>
      </c>
      <c r="D12" s="42" t="str">
        <f>Promotions!D7</f>
        <v>40s</v>
      </c>
      <c r="E12" s="41">
        <f>VLOOKUP(A12,Promotions!A:E,5,0)</f>
        <v>1.2100727272727272</v>
      </c>
      <c r="F12" s="41">
        <f>VLOOKUP(A12,Promotions!A:F,6,0)</f>
        <v>4.8402909090909088</v>
      </c>
      <c r="G12" s="41">
        <f>VLOOKUP(A12,Promotions!A:G,7,0)</f>
        <v>80.5</v>
      </c>
      <c r="H12" s="41">
        <f>VLOOKUP(A12,Promotions!A:H,8,0)</f>
        <v>322</v>
      </c>
      <c r="I12" s="1"/>
      <c r="J12" s="1"/>
      <c r="K12" s="1"/>
      <c r="L12" s="1"/>
      <c r="M12" s="4" t="s">
        <v>25</v>
      </c>
      <c r="N12" s="5">
        <f>N10+14</f>
        <v>45014</v>
      </c>
      <c r="O12" s="5">
        <f>Table6[[#This Row],[PROMO STARTS]]+27</f>
        <v>45041</v>
      </c>
      <c r="P12" s="8"/>
    </row>
    <row r="13" spans="1:16" ht="15.75" customHeight="1" x14ac:dyDescent="0.25">
      <c r="A13" s="44" t="str">
        <f t="shared" si="0"/>
        <v>Bond Street Classic 20s</v>
      </c>
      <c r="B13" s="23" t="s">
        <v>19</v>
      </c>
      <c r="C13" s="14" t="str">
        <f>Promotions!C8</f>
        <v xml:space="preserve">Bond Street Classic </v>
      </c>
      <c r="D13" s="42" t="str">
        <f>Promotions!D8</f>
        <v>20s</v>
      </c>
      <c r="E13" s="41">
        <f>VLOOKUP(A13,Promotions!A:E,5,0)</f>
        <v>1.305781818181825</v>
      </c>
      <c r="F13" s="41">
        <f>VLOOKUP(A13,Promotions!A:F,6,0)</f>
        <v>13.05781818181825</v>
      </c>
      <c r="G13" s="41">
        <f>VLOOKUP(A13,Promotions!A:G,7,0)</f>
        <v>36.950000000000003</v>
      </c>
      <c r="H13" s="41">
        <f>VLOOKUP(A13,Promotions!A:H,8,0)</f>
        <v>369.5</v>
      </c>
      <c r="I13" s="1"/>
      <c r="J13" s="1"/>
      <c r="K13" s="1"/>
      <c r="L13" s="1"/>
      <c r="M13" s="4" t="s">
        <v>2</v>
      </c>
      <c r="N13" s="5">
        <f>N11+14</f>
        <v>45042</v>
      </c>
      <c r="O13" s="5">
        <f>Table6[[#This Row],[PROMO STARTS]]+27</f>
        <v>45069</v>
      </c>
      <c r="P13" s="8"/>
    </row>
    <row r="14" spans="1:16" ht="15.75" customHeight="1" x14ac:dyDescent="0.25">
      <c r="A14" s="44" t="str">
        <f t="shared" si="0"/>
        <v>Bond Street Classic 25s</v>
      </c>
      <c r="B14" s="23" t="s">
        <v>19</v>
      </c>
      <c r="C14" s="14" t="str">
        <f>Promotions!C9</f>
        <v xml:space="preserve">Bond Street Classic </v>
      </c>
      <c r="D14" s="42" t="str">
        <f>Promotions!D9</f>
        <v>25s</v>
      </c>
      <c r="E14" s="41">
        <f>VLOOKUP(A14,Promotions!A:E,5,0)</f>
        <v>1.0105454545454571</v>
      </c>
      <c r="F14" s="41">
        <f>VLOOKUP(A14,Promotions!A:F,6,0)</f>
        <v>8.0843636363636566</v>
      </c>
      <c r="G14" s="41">
        <f>VLOOKUP(A14,Promotions!A:G,7,0)</f>
        <v>46.5</v>
      </c>
      <c r="H14" s="41">
        <f>VLOOKUP(A14,Promotions!A:H,8,0)</f>
        <v>372</v>
      </c>
      <c r="I14" s="1"/>
      <c r="J14" s="1"/>
      <c r="K14" s="1"/>
      <c r="L14" s="1"/>
      <c r="M14" s="4" t="s">
        <v>26</v>
      </c>
      <c r="N14" s="5">
        <f t="shared" si="1"/>
        <v>45056</v>
      </c>
      <c r="O14" s="5">
        <f>O13</f>
        <v>45069</v>
      </c>
      <c r="P14" s="8"/>
    </row>
    <row r="15" spans="1:16" ht="15.75" customHeight="1" x14ac:dyDescent="0.25">
      <c r="A15" s="44" t="str">
        <f t="shared" si="0"/>
        <v>Bond Street Classic 30s</v>
      </c>
      <c r="B15" s="23" t="s">
        <v>19</v>
      </c>
      <c r="C15" s="14" t="str">
        <f>Promotions!C10</f>
        <v xml:space="preserve">Bond Street Classic </v>
      </c>
      <c r="D15" s="42" t="str">
        <f>Promotions!D10</f>
        <v>30s</v>
      </c>
      <c r="E15" s="41">
        <f>VLOOKUP(A15,Promotions!A:E,5,0)</f>
        <v>1.5245818181818227</v>
      </c>
      <c r="F15" s="41">
        <f>VLOOKUP(A15,Promotions!A:F,6,0)</f>
        <v>9.1474909090909371</v>
      </c>
      <c r="G15" s="41">
        <f>VLOOKUP(A15,Promotions!A:G,7,0)</f>
        <v>54.95</v>
      </c>
      <c r="H15" s="41">
        <f>VLOOKUP(A15,Promotions!A:H,8,0)</f>
        <v>329.70000000000005</v>
      </c>
      <c r="I15" s="1"/>
      <c r="J15" s="1"/>
      <c r="K15" s="1"/>
      <c r="L15" s="1"/>
      <c r="M15" s="4" t="s">
        <v>27</v>
      </c>
      <c r="N15" s="5">
        <f t="shared" si="1"/>
        <v>45070</v>
      </c>
      <c r="O15" s="5">
        <f>Table6[[#This Row],[PROMO STARTS]]+27</f>
        <v>45097</v>
      </c>
      <c r="P15" s="8"/>
    </row>
    <row r="16" spans="1:16" ht="15.75" customHeight="1" x14ac:dyDescent="0.25">
      <c r="A16" s="44" t="str">
        <f t="shared" si="0"/>
        <v>Bond Street Classic 40s</v>
      </c>
      <c r="B16" s="23" t="s">
        <v>19</v>
      </c>
      <c r="C16" s="14" t="str">
        <f>Promotions!C11</f>
        <v xml:space="preserve">Bond Street Classic </v>
      </c>
      <c r="D16" s="42" t="str">
        <f>Promotions!D11</f>
        <v>40s</v>
      </c>
      <c r="E16" s="41">
        <f>VLOOKUP(A16,Promotions!A:E,5,0)</f>
        <v>2.038036363636373</v>
      </c>
      <c r="F16" s="41">
        <f>VLOOKUP(A16,Promotions!A:F,6,0)</f>
        <v>8.1521454545454919</v>
      </c>
      <c r="G16" s="41">
        <f>VLOOKUP(A16,Promotions!A:G,7,0)</f>
        <v>70.5</v>
      </c>
      <c r="H16" s="41">
        <f>VLOOKUP(A16,Promotions!A:H,8,0)</f>
        <v>282</v>
      </c>
      <c r="I16" s="1"/>
      <c r="J16" s="1"/>
      <c r="K16" s="1"/>
      <c r="L16" s="1"/>
      <c r="M16" s="4" t="s">
        <v>28</v>
      </c>
      <c r="N16" s="5">
        <f t="shared" si="1"/>
        <v>45084</v>
      </c>
      <c r="O16" s="5">
        <f>O15</f>
        <v>45097</v>
      </c>
      <c r="P16" s="8"/>
    </row>
    <row r="17" spans="1:16" ht="15.75" customHeight="1" x14ac:dyDescent="0.25">
      <c r="A17" s="44" t="str">
        <f t="shared" si="0"/>
        <v>Chesterfield20s</v>
      </c>
      <c r="B17" s="23" t="s">
        <v>19</v>
      </c>
      <c r="C17" s="14" t="str">
        <f>Promotions!C12</f>
        <v>Chesterfield</v>
      </c>
      <c r="D17" s="42" t="str">
        <f>Promotions!D12</f>
        <v>20s</v>
      </c>
      <c r="E17" s="41">
        <f>VLOOKUP(A17,Promotions!A:E,5,0)</f>
        <v>0.69598181818182447</v>
      </c>
      <c r="F17" s="41">
        <f>VLOOKUP(A17,Promotions!A:F,6,0)</f>
        <v>6.9598181818182452</v>
      </c>
      <c r="G17" s="41">
        <f>VLOOKUP(A17,Promotions!A:G,7,0)</f>
        <v>35.5</v>
      </c>
      <c r="H17" s="41">
        <f>VLOOKUP(A17,Promotions!A:H,8,0)</f>
        <v>325</v>
      </c>
      <c r="I17" s="1"/>
      <c r="J17" s="1"/>
      <c r="K17" s="1"/>
      <c r="L17" s="1"/>
      <c r="M17" s="4" t="s">
        <v>29</v>
      </c>
      <c r="N17" s="5">
        <f t="shared" si="1"/>
        <v>45098</v>
      </c>
      <c r="O17" s="5">
        <f>Table6[[#This Row],[PROMO STARTS]]+27</f>
        <v>45125</v>
      </c>
      <c r="P17" s="8"/>
    </row>
    <row r="18" spans="1:16" ht="15.75" customHeight="1" x14ac:dyDescent="0.25">
      <c r="A18" s="44" t="str">
        <f t="shared" si="0"/>
        <v>Chesterfield30s</v>
      </c>
      <c r="B18" s="23" t="s">
        <v>19</v>
      </c>
      <c r="C18" s="14" t="str">
        <f>Promotions!C13</f>
        <v>Chesterfield</v>
      </c>
      <c r="D18" s="42" t="str">
        <f>Promotions!D13</f>
        <v>30s</v>
      </c>
      <c r="E18" s="41">
        <f>VLOOKUP(A18,Promotions!A:E,5,0)</f>
        <v>1.0335727272727333</v>
      </c>
      <c r="F18" s="41">
        <f>VLOOKUP(A18,Promotions!A:F,6,0)</f>
        <v>6.2014363636363994</v>
      </c>
      <c r="G18" s="41">
        <f>VLOOKUP(A18,Promotions!A:G,7,0)</f>
        <v>53.5</v>
      </c>
      <c r="H18" s="41">
        <f>VLOOKUP(A18,Promotions!A:H,8,0)</f>
        <v>321</v>
      </c>
      <c r="I18" s="1"/>
      <c r="J18" s="1"/>
      <c r="K18" s="1"/>
      <c r="L18" s="1"/>
      <c r="M18" s="4" t="s">
        <v>30</v>
      </c>
      <c r="N18" s="5">
        <f t="shared" si="1"/>
        <v>45112</v>
      </c>
      <c r="O18" s="5">
        <f>O17</f>
        <v>45125</v>
      </c>
      <c r="P18" s="8"/>
    </row>
    <row r="19" spans="1:16" ht="15.75" customHeight="1" x14ac:dyDescent="0.25">
      <c r="A19" s="44" t="str">
        <f t="shared" si="0"/>
        <v>Chesterfield 40s</v>
      </c>
      <c r="B19" s="23" t="s">
        <v>19</v>
      </c>
      <c r="C19" s="14" t="str">
        <f>Promotions!C14</f>
        <v xml:space="preserve">Chesterfield </v>
      </c>
      <c r="D19" s="42" t="str">
        <f>Promotions!D14</f>
        <v>40s</v>
      </c>
      <c r="E19" s="41">
        <f>VLOOKUP(A19,Promotions!A:E,5,0)</f>
        <v>1.1229090909090964</v>
      </c>
      <c r="F19" s="41">
        <f>VLOOKUP(A19,Promotions!A:F,6,0)</f>
        <v>4.4916363636363856</v>
      </c>
      <c r="G19" s="41">
        <f>VLOOKUP(A19,Promotions!A:G,7,0)</f>
        <v>69.5</v>
      </c>
      <c r="H19" s="41">
        <f>VLOOKUP(A19,Promotions!A:H,8,0)</f>
        <v>278</v>
      </c>
      <c r="I19" s="1"/>
      <c r="J19" s="1"/>
      <c r="K19" s="1"/>
      <c r="L19" s="1"/>
      <c r="M19" s="4" t="s">
        <v>31</v>
      </c>
      <c r="N19" s="5">
        <f t="shared" si="1"/>
        <v>45126</v>
      </c>
      <c r="O19" s="5">
        <f>Table6[[#This Row],[PROMO STARTS]]+27</f>
        <v>45153</v>
      </c>
      <c r="P19" s="8"/>
    </row>
    <row r="20" spans="1:16" ht="15.75" customHeight="1" x14ac:dyDescent="0.25">
      <c r="A20" s="44" t="str">
        <f t="shared" si="0"/>
        <v>Chesterfield Classic20s</v>
      </c>
      <c r="B20" s="23" t="s">
        <v>19</v>
      </c>
      <c r="C20" s="14" t="str">
        <f>Promotions!C15</f>
        <v>Chesterfield Classic</v>
      </c>
      <c r="D20" s="42" t="str">
        <f>Promotions!D15</f>
        <v>20s</v>
      </c>
      <c r="E20" s="41">
        <f>VLOOKUP(A20,Promotions!A:E,5,0)</f>
        <v>1.3134909090909115</v>
      </c>
      <c r="F20" s="41">
        <f>VLOOKUP(A20,Promotions!A:F,6,0)</f>
        <v>13.134909090909115</v>
      </c>
      <c r="G20" s="41">
        <f>VLOOKUP(A20,Promotions!A:G,7,0)</f>
        <v>33.950000000000003</v>
      </c>
      <c r="H20" s="41">
        <f>VLOOKUP(A20,Promotions!A:H,8,0)</f>
        <v>339.5</v>
      </c>
      <c r="I20" s="1"/>
      <c r="J20" s="1"/>
      <c r="K20" s="1"/>
      <c r="L20" s="1"/>
      <c r="M20" s="4" t="s">
        <v>32</v>
      </c>
      <c r="N20" s="5">
        <f t="shared" si="1"/>
        <v>45140</v>
      </c>
      <c r="O20" s="5">
        <f>O19</f>
        <v>45153</v>
      </c>
      <c r="P20" s="8"/>
    </row>
    <row r="21" spans="1:16" ht="15.75" customHeight="1" x14ac:dyDescent="0.25">
      <c r="A21" s="44" t="str">
        <f t="shared" si="0"/>
        <v>Choice Signature20s</v>
      </c>
      <c r="B21" s="23" t="s">
        <v>19</v>
      </c>
      <c r="C21" s="14" t="str">
        <f>Promotions!C16</f>
        <v>Choice Signature</v>
      </c>
      <c r="D21" s="42" t="str">
        <f>Promotions!D16</f>
        <v>20s</v>
      </c>
      <c r="E21" s="41">
        <f>VLOOKUP(A21,Promotions!A:E,5,0)</f>
        <v>0.85894545454546023</v>
      </c>
      <c r="F21" s="41">
        <f>VLOOKUP(A21,Promotions!A:F,6,0)</f>
        <v>8.5894545454546023</v>
      </c>
      <c r="G21" s="41">
        <f>VLOOKUP(A21,Promotions!A:G,7,0)</f>
        <v>43.5</v>
      </c>
      <c r="H21" s="41">
        <f>VLOOKUP(A21,Promotions!A:H,8,0)</f>
        <v>435</v>
      </c>
      <c r="I21" s="1"/>
      <c r="J21" s="1"/>
      <c r="K21" s="1"/>
      <c r="L21" s="1"/>
      <c r="M21" s="4" t="s">
        <v>33</v>
      </c>
      <c r="N21" s="5">
        <f t="shared" si="1"/>
        <v>45154</v>
      </c>
      <c r="O21" s="5">
        <f>Table6[[#This Row],[PROMO STARTS]]+27</f>
        <v>45181</v>
      </c>
      <c r="P21" s="8"/>
    </row>
    <row r="22" spans="1:16" ht="15.75" customHeight="1" x14ac:dyDescent="0.25">
      <c r="A22" s="44" t="str">
        <f t="shared" si="0"/>
        <v>Choice Signature40s</v>
      </c>
      <c r="B22" s="23" t="s">
        <v>19</v>
      </c>
      <c r="C22" s="14" t="str">
        <f>Promotions!C17</f>
        <v>Choice Signature</v>
      </c>
      <c r="D22" s="42" t="str">
        <f>Promotions!D17</f>
        <v>40s</v>
      </c>
      <c r="E22" s="41">
        <f>VLOOKUP(A22,Promotions!A:E,5,0)</f>
        <v>1.2415999999999949</v>
      </c>
      <c r="F22" s="41">
        <f>VLOOKUP(A22,Promotions!A:F,6,0)</f>
        <v>4.9663999999999797</v>
      </c>
      <c r="G22" s="41">
        <f>VLOOKUP(A22,Promotions!A:G,7,0)</f>
        <v>87.5</v>
      </c>
      <c r="H22" s="41">
        <f>VLOOKUP(A22,Promotions!A:H,8,0)</f>
        <v>350</v>
      </c>
      <c r="I22" s="1"/>
      <c r="J22" s="1"/>
      <c r="K22" s="1"/>
      <c r="L22" s="1"/>
      <c r="M22" s="4" t="s">
        <v>34</v>
      </c>
      <c r="N22" s="5" t="e">
        <f>#REF!+14</f>
        <v>#REF!</v>
      </c>
      <c r="O22" s="5" t="e">
        <f>Table6[[#This Row],[PROMO STARTS]]+27</f>
        <v>#REF!</v>
      </c>
      <c r="P22" s="8"/>
    </row>
    <row r="23" spans="1:16" ht="15.75" customHeight="1" x14ac:dyDescent="0.25">
      <c r="A23" s="44" t="str">
        <f t="shared" si="0"/>
        <v>Longbeach20s</v>
      </c>
      <c r="B23" s="23" t="s">
        <v>19</v>
      </c>
      <c r="C23" s="14" t="str">
        <f>Promotions!C18</f>
        <v>Longbeach</v>
      </c>
      <c r="D23" s="42" t="str">
        <f>Promotions!D18</f>
        <v>20s</v>
      </c>
      <c r="E23" s="41">
        <f>VLOOKUP(A23,Promotions!A:E,5,0)</f>
        <v>0.90410909090909208</v>
      </c>
      <c r="F23" s="41">
        <f>VLOOKUP(A23,Promotions!A:F,6,0)</f>
        <v>9.0410909090909204</v>
      </c>
      <c r="G23" s="41">
        <f>VLOOKUP(A23,Promotions!A:G,7,0)</f>
        <v>45.5</v>
      </c>
      <c r="H23" s="41">
        <f>VLOOKUP(A23,Promotions!A:H,8,0)</f>
        <v>455</v>
      </c>
      <c r="I23" s="1"/>
      <c r="J23" s="1"/>
      <c r="K23" s="1"/>
      <c r="L23" s="1"/>
      <c r="M23" s="4" t="s">
        <v>35</v>
      </c>
      <c r="N23" s="5" t="e">
        <f t="shared" si="1"/>
        <v>#REF!</v>
      </c>
      <c r="O23" s="5" t="e">
        <f>O22</f>
        <v>#REF!</v>
      </c>
      <c r="P23" s="8"/>
    </row>
    <row r="24" spans="1:16" ht="15.75" customHeight="1" x14ac:dyDescent="0.25">
      <c r="A24" s="44" t="str">
        <f t="shared" si="0"/>
        <v>Longbeach30s</v>
      </c>
      <c r="B24" s="23" t="s">
        <v>19</v>
      </c>
      <c r="C24" s="14" t="str">
        <f>Promotions!C19</f>
        <v>Longbeach</v>
      </c>
      <c r="D24" s="42" t="str">
        <f>Promotions!D19</f>
        <v>30s</v>
      </c>
      <c r="E24" s="41">
        <f>VLOOKUP(A24,Promotions!A:E,5,0)</f>
        <v>1.1312090909090955</v>
      </c>
      <c r="F24" s="41">
        <f>VLOOKUP(A24,Promotions!A:F,6,0)</f>
        <v>6.7872545454545721</v>
      </c>
      <c r="G24" s="41">
        <f>VLOOKUP(A24,Promotions!A:G,7,0)</f>
        <v>69.5</v>
      </c>
      <c r="H24" s="41">
        <f>VLOOKUP(A24,Promotions!A:H,8,0)</f>
        <v>417</v>
      </c>
      <c r="I24" s="1"/>
      <c r="J24" s="1"/>
      <c r="K24" s="1"/>
      <c r="L24" s="1"/>
      <c r="M24" s="4" t="s">
        <v>36</v>
      </c>
      <c r="N24" s="5" t="e">
        <f t="shared" si="1"/>
        <v>#REF!</v>
      </c>
      <c r="O24" s="5" t="e">
        <f>Table6[[#This Row],[PROMO STARTS]]+27</f>
        <v>#REF!</v>
      </c>
      <c r="P24" s="8"/>
    </row>
    <row r="25" spans="1:16" ht="15.75" customHeight="1" x14ac:dyDescent="0.25">
      <c r="A25" s="44" t="str">
        <f t="shared" si="0"/>
        <v>Longbeach40s</v>
      </c>
      <c r="B25" s="23" t="s">
        <v>19</v>
      </c>
      <c r="C25" s="14" t="str">
        <f>Promotions!C20</f>
        <v>Longbeach</v>
      </c>
      <c r="D25" s="42" t="str">
        <f>Promotions!D20</f>
        <v>40s</v>
      </c>
      <c r="E25" s="41">
        <f>VLOOKUP(A25,Promotions!A:E,5,0)</f>
        <v>1.2472363636363777</v>
      </c>
      <c r="F25" s="41">
        <f>VLOOKUP(A25,Promotions!A:F,6,0)</f>
        <v>4.9889454545455107</v>
      </c>
      <c r="G25" s="41">
        <f>VLOOKUP(A25,Promotions!A:G,7,0)</f>
        <v>79.5</v>
      </c>
      <c r="H25" s="41">
        <f>VLOOKUP(A25,Promotions!A:H,8,0)</f>
        <v>318</v>
      </c>
      <c r="I25" s="1"/>
      <c r="J25" s="1"/>
      <c r="K25" s="1"/>
      <c r="L25" s="1"/>
      <c r="M25" s="4" t="s">
        <v>37</v>
      </c>
      <c r="N25" s="5" t="e">
        <f t="shared" si="1"/>
        <v>#REF!</v>
      </c>
      <c r="O25" s="5" t="e">
        <f>O24</f>
        <v>#REF!</v>
      </c>
      <c r="P25" s="8"/>
    </row>
    <row r="26" spans="1:16" ht="15.75" customHeight="1" x14ac:dyDescent="0.25">
      <c r="A26" s="44" t="str">
        <f t="shared" si="0"/>
        <v>Longbeach Fresh Burst 25s</v>
      </c>
      <c r="B26" s="23" t="s">
        <v>19</v>
      </c>
      <c r="C26" s="14" t="str">
        <f>Promotions!C21</f>
        <v xml:space="preserve">Longbeach Fresh Burst </v>
      </c>
      <c r="D26" s="42" t="str">
        <f>Promotions!D21</f>
        <v>25s</v>
      </c>
      <c r="E26" s="41">
        <f>VLOOKUP(A26,Promotions!A:E,5,0)</f>
        <v>0.96829545454546262</v>
      </c>
      <c r="F26" s="41">
        <f>VLOOKUP(A26,Promotions!A:F,6,0)</f>
        <v>7.746363636363701</v>
      </c>
      <c r="G26" s="41">
        <f>VLOOKUP(A26,Promotions!A:G,7,0)</f>
        <v>49.5</v>
      </c>
      <c r="H26" s="41">
        <f>VLOOKUP(A26,Promotions!A:H,8,0)</f>
        <v>396</v>
      </c>
      <c r="I26" s="1"/>
      <c r="J26" s="1"/>
      <c r="K26" s="1"/>
      <c r="L26" s="1"/>
      <c r="M26" s="4" t="s">
        <v>38</v>
      </c>
      <c r="N26" s="5" t="e">
        <f t="shared" si="1"/>
        <v>#REF!</v>
      </c>
      <c r="O26" s="5" t="e">
        <f>Table6[[#This Row],[PROMO STARTS]]+27</f>
        <v>#REF!</v>
      </c>
      <c r="P26" s="8"/>
    </row>
    <row r="27" spans="1:16" ht="15.75" customHeight="1" x14ac:dyDescent="0.25">
      <c r="A27" s="44" t="str">
        <f t="shared" si="0"/>
        <v>Longbeach Fresh Burst 30s</v>
      </c>
      <c r="B27" s="23" t="s">
        <v>19</v>
      </c>
      <c r="C27" s="14" t="str">
        <f>Promotions!C22</f>
        <v xml:space="preserve">Longbeach Fresh Burst </v>
      </c>
      <c r="D27" s="42" t="str">
        <f>Promotions!D22</f>
        <v>30s</v>
      </c>
      <c r="E27" s="41">
        <f>VLOOKUP(A27,Promotions!A:E,5,0)</f>
        <v>1.1564090909090909</v>
      </c>
      <c r="F27" s="41">
        <f>VLOOKUP(A27,Promotions!A:F,6,0)</f>
        <v>6.9384545454545457</v>
      </c>
      <c r="G27" s="41">
        <f>VLOOKUP(A27,Promotions!A:G,7,0)</f>
        <v>60.5</v>
      </c>
      <c r="H27" s="41">
        <f>VLOOKUP(A27,Promotions!A:H,8,0)</f>
        <v>363</v>
      </c>
      <c r="I27" s="1"/>
      <c r="J27" s="1"/>
      <c r="K27" s="1"/>
      <c r="L27" s="1"/>
      <c r="M27" s="4" t="s">
        <v>39</v>
      </c>
      <c r="N27" s="5" t="e">
        <f t="shared" si="1"/>
        <v>#REF!</v>
      </c>
      <c r="O27" s="5" t="e">
        <f>O26</f>
        <v>#REF!</v>
      </c>
      <c r="P27" s="8"/>
    </row>
    <row r="28" spans="1:16" ht="15.75" customHeight="1" x14ac:dyDescent="0.25">
      <c r="A28" s="44" t="str">
        <f t="shared" si="0"/>
        <v>Marlboro25s</v>
      </c>
      <c r="B28" s="23" t="s">
        <v>19</v>
      </c>
      <c r="C28" s="14" t="str">
        <f>Promotions!C23</f>
        <v>Marlboro</v>
      </c>
      <c r="D28" s="42" t="str">
        <f>Promotions!D23</f>
        <v>25s</v>
      </c>
      <c r="E28" s="41">
        <f>VLOOKUP(A28,Promotions!A:E,5,0)</f>
        <v>1.0868863636363681</v>
      </c>
      <c r="F28" s="41">
        <f>VLOOKUP(A28,Promotions!A:F,6,0)</f>
        <v>8.6950909090909452</v>
      </c>
      <c r="G28" s="41">
        <f>VLOOKUP(A28,Promotions!A:G,7,0)</f>
        <v>67.5</v>
      </c>
      <c r="H28" s="41">
        <f>VLOOKUP(A28,Promotions!A:H,8,0)</f>
        <v>540</v>
      </c>
      <c r="I28" s="1"/>
      <c r="J28" s="1"/>
      <c r="K28" s="1"/>
      <c r="L28" s="1"/>
      <c r="M28" s="4" t="s">
        <v>40</v>
      </c>
      <c r="N28" s="5" t="e">
        <f t="shared" si="1"/>
        <v>#REF!</v>
      </c>
      <c r="O28" s="5" t="e">
        <f>Table6[[#This Row],[PROMO STARTS]]+27</f>
        <v>#REF!</v>
      </c>
      <c r="P28" s="8"/>
    </row>
    <row r="29" spans="1:16" ht="15.75" customHeight="1" x14ac:dyDescent="0.25">
      <c r="A29" s="44" t="str">
        <f t="shared" si="0"/>
        <v>Parliament20s</v>
      </c>
      <c r="B29" s="23" t="s">
        <v>19</v>
      </c>
      <c r="C29" s="14" t="str">
        <f>Promotions!C24</f>
        <v>Parliament</v>
      </c>
      <c r="D29" s="42" t="str">
        <f>Promotions!D24</f>
        <v>20s</v>
      </c>
      <c r="E29" s="41">
        <f>VLOOKUP(A29,Promotions!A:E,5,0)</f>
        <v>1.7394545454545511</v>
      </c>
      <c r="F29" s="41">
        <f>VLOOKUP(A29,Promotions!A:F,6,0)</f>
        <v>17.394545454545511</v>
      </c>
      <c r="G29" s="41">
        <f>VLOOKUP(A29,Promotions!A:G,7,0)</f>
        <v>32.950000000000003</v>
      </c>
      <c r="H29" s="41">
        <f>VLOOKUP(A29,Promotions!A:H,8,0)</f>
        <v>329.5</v>
      </c>
      <c r="I29" s="1"/>
      <c r="J29" s="1"/>
      <c r="K29" s="1"/>
      <c r="L29" s="1"/>
      <c r="M29" s="4" t="s">
        <v>41</v>
      </c>
      <c r="N29" s="5" t="e">
        <f t="shared" si="1"/>
        <v>#REF!</v>
      </c>
      <c r="O29" s="5" t="e">
        <f>O28</f>
        <v>#REF!</v>
      </c>
      <c r="P29" s="8"/>
    </row>
    <row r="30" spans="1:16" ht="15.75" customHeight="1" x14ac:dyDescent="0.25">
      <c r="A30" s="44" t="str">
        <f t="shared" si="0"/>
        <v>Peter Jackson 20s</v>
      </c>
      <c r="B30" s="23" t="s">
        <v>19</v>
      </c>
      <c r="C30" s="14" t="str">
        <f>Promotions!C25</f>
        <v xml:space="preserve">Peter Jackson </v>
      </c>
      <c r="D30" s="42" t="str">
        <f>Promotions!D25</f>
        <v>20s</v>
      </c>
      <c r="E30" s="41">
        <f>VLOOKUP(A30,Promotions!A:E,5,0)</f>
        <v>0.93790909090909147</v>
      </c>
      <c r="F30" s="41">
        <f>VLOOKUP(A30,Promotions!A:F,6,0)</f>
        <v>9.3790909090909143</v>
      </c>
      <c r="G30" s="41">
        <f>VLOOKUP(A30,Promotions!A:G,7,0)</f>
        <v>51.5</v>
      </c>
      <c r="H30" s="41">
        <f>VLOOKUP(A30,Promotions!A:H,8,0)</f>
        <v>515</v>
      </c>
      <c r="I30" s="1"/>
      <c r="J30" s="1"/>
      <c r="K30" s="1"/>
      <c r="L30" s="1"/>
      <c r="M30" s="4"/>
      <c r="N30" s="4"/>
      <c r="O30" s="4"/>
      <c r="P30" s="8"/>
    </row>
    <row r="31" spans="1:16" ht="15.75" customHeight="1" x14ac:dyDescent="0.25">
      <c r="A31" s="44" t="str">
        <f t="shared" si="0"/>
        <v>Peter Jackson Hybrid25s</v>
      </c>
      <c r="B31" s="23" t="s">
        <v>19</v>
      </c>
      <c r="C31" s="14" t="str">
        <f>Promotions!C26</f>
        <v>Peter Jackson Hybrid</v>
      </c>
      <c r="D31" s="42" t="str">
        <f>Promotions!D26</f>
        <v>25s</v>
      </c>
      <c r="E31" s="41">
        <f>VLOOKUP(A31,Promotions!A:E,5,0)</f>
        <v>0.94640909090908942</v>
      </c>
      <c r="F31" s="41">
        <f>VLOOKUP(A31,Promotions!A:F,6,0)</f>
        <v>7.5712727272727154</v>
      </c>
      <c r="G31" s="41">
        <f>VLOOKUP(A31,Promotions!A:G,7,0)</f>
        <v>54.5</v>
      </c>
      <c r="H31" s="41">
        <f>VLOOKUP(A31,Promotions!A:H,8,0)</f>
        <v>436</v>
      </c>
      <c r="I31" s="1"/>
      <c r="J31" s="1"/>
      <c r="K31" s="1"/>
      <c r="L31" s="1"/>
      <c r="M31" s="4"/>
      <c r="N31" s="5"/>
      <c r="O31" s="5"/>
      <c r="P31" s="8"/>
    </row>
    <row r="32" spans="1:16" ht="15.75" customHeight="1" x14ac:dyDescent="0.25">
      <c r="A32" s="44" t="str">
        <f t="shared" si="0"/>
        <v>Peter Jackson 30s</v>
      </c>
      <c r="B32" s="23" t="s">
        <v>19</v>
      </c>
      <c r="C32" s="14" t="str">
        <f>Promotions!C27</f>
        <v xml:space="preserve">Peter Jackson </v>
      </c>
      <c r="D32" s="42" t="str">
        <f>Promotions!D27</f>
        <v>30s</v>
      </c>
      <c r="E32" s="41">
        <f>VLOOKUP(A32,Promotions!A:E,5,0)</f>
        <v>1.142872727272739</v>
      </c>
      <c r="F32" s="41">
        <f>VLOOKUP(A32,Promotions!A:F,6,0)</f>
        <v>6.8572363636364351</v>
      </c>
      <c r="G32" s="41">
        <f>VLOOKUP(A32,Promotions!A:G,7,0)</f>
        <v>68.5</v>
      </c>
      <c r="H32" s="41">
        <f>VLOOKUP(A32,Promotions!A:H,8,0)</f>
        <v>411</v>
      </c>
      <c r="M32" s="46"/>
      <c r="N32" s="47"/>
      <c r="O32" s="47"/>
      <c r="P32" s="48"/>
    </row>
    <row r="33" spans="1:16" ht="15.75" customHeight="1" x14ac:dyDescent="0.25">
      <c r="A33" s="44" t="str">
        <f t="shared" si="0"/>
        <v>Peter Jackson 40s</v>
      </c>
      <c r="B33" s="23" t="s">
        <v>19</v>
      </c>
      <c r="C33" s="14" t="str">
        <f>Promotions!C28</f>
        <v xml:space="preserve">Peter Jackson </v>
      </c>
      <c r="D33" s="42" t="str">
        <f>Promotions!D28</f>
        <v>40s</v>
      </c>
      <c r="E33" s="41">
        <f>VLOOKUP(A33,Promotions!A:E,5,0)</f>
        <v>1.7917090909090982</v>
      </c>
      <c r="F33" s="41">
        <f>VLOOKUP(A33,Promotions!A:F,6,0)</f>
        <v>7.166836363636393</v>
      </c>
      <c r="G33" s="41">
        <f>VLOOKUP(A33,Promotions!A:G,7,0)</f>
        <v>88.95</v>
      </c>
      <c r="H33" s="41">
        <f>VLOOKUP(A33,Promotions!A:H,8,0)</f>
        <v>355.8</v>
      </c>
      <c r="I33" s="1"/>
      <c r="J33" s="1"/>
      <c r="K33" s="1"/>
      <c r="L33" s="1"/>
      <c r="M33" s="4"/>
      <c r="N33" s="5"/>
      <c r="O33" s="5"/>
      <c r="P33" s="8"/>
    </row>
    <row r="34" spans="1:16" ht="15.75" customHeight="1" x14ac:dyDescent="0.25">
      <c r="A34" s="44" t="str">
        <f t="shared" si="0"/>
        <v>Peter Jackson Classic20S</v>
      </c>
      <c r="B34" s="23" t="s">
        <v>19</v>
      </c>
      <c r="C34" s="14" t="str">
        <f>Promotions!C29</f>
        <v>Peter Jackson Classic</v>
      </c>
      <c r="D34" s="42" t="str">
        <f>Promotions!D29</f>
        <v>20S</v>
      </c>
      <c r="E34" s="41">
        <f>VLOOKUP(A34,Promotions!A:E,5,0)</f>
        <v>2.6885090909090921</v>
      </c>
      <c r="F34" s="41">
        <f>VLOOKUP(A34,Promotions!A:F,6,0)</f>
        <v>26.88509090909092</v>
      </c>
      <c r="G34" s="41">
        <f>VLOOKUP(A34,Promotions!A:G,7,0)</f>
        <v>42.5</v>
      </c>
      <c r="H34" s="41">
        <f>VLOOKUP(A34,Promotions!A:H,8,0)</f>
        <v>425</v>
      </c>
      <c r="I34" s="1"/>
      <c r="J34" s="1"/>
      <c r="K34" s="1"/>
      <c r="L34" s="1"/>
      <c r="M34" s="4"/>
      <c r="N34" s="5"/>
      <c r="O34" s="5"/>
      <c r="P34" s="8"/>
    </row>
    <row r="35" spans="1:16" ht="15.75" customHeight="1" x14ac:dyDescent="0.25">
      <c r="A35" s="44" t="str">
        <f t="shared" si="0"/>
        <v>Peter Jackson Classic30s</v>
      </c>
      <c r="B35" s="23" t="s">
        <v>19</v>
      </c>
      <c r="C35" s="14" t="str">
        <f>Promotions!C30</f>
        <v>Peter Jackson Classic</v>
      </c>
      <c r="D35" s="42" t="str">
        <f>Promotions!D30</f>
        <v>30s</v>
      </c>
      <c r="E35" s="41">
        <f>VLOOKUP(A35,Promotions!A:E,5,0)</f>
        <v>1.5637181818181873</v>
      </c>
      <c r="F35" s="41">
        <f>VLOOKUP(A35,Promotions!A:F,6,0)</f>
        <v>9.3823090909091231</v>
      </c>
      <c r="G35" s="41">
        <f>VLOOKUP(A35,Promotions!A:G,7,0)</f>
        <v>61.95</v>
      </c>
      <c r="H35" s="41">
        <f>VLOOKUP(A35,Promotions!A:H,8,0)</f>
        <v>371.70000000000005</v>
      </c>
      <c r="I35" s="1"/>
      <c r="J35" s="1"/>
      <c r="K35" s="1"/>
      <c r="L35" s="1"/>
      <c r="M35" s="4"/>
      <c r="N35" s="5"/>
      <c r="O35" s="5"/>
      <c r="P35" s="8"/>
    </row>
    <row r="36" spans="1:16" ht="15.75" customHeight="1" x14ac:dyDescent="0.25">
      <c r="A36" s="44" t="str">
        <f t="shared" si="0"/>
        <v>Bond Street RYO 15g</v>
      </c>
      <c r="B36" s="23" t="s">
        <v>19</v>
      </c>
      <c r="C36" s="14" t="str">
        <f>Promotions!C31</f>
        <v xml:space="preserve">Bond Street RYO </v>
      </c>
      <c r="D36" s="42" t="str">
        <f>Promotions!D31</f>
        <v>15g</v>
      </c>
      <c r="E36" s="41">
        <f>VLOOKUP(A36,Promotions!A:E,5,0)</f>
        <v>0.85044545454545584</v>
      </c>
      <c r="F36" s="41">
        <f>VLOOKUP(A36,Promotions!A:F,6,0)</f>
        <v>4.2522272727272794</v>
      </c>
      <c r="G36" s="41">
        <f>VLOOKUP(A36,Promotions!A:G,7,0)</f>
        <v>43.5</v>
      </c>
      <c r="H36" s="41">
        <f>VLOOKUP(A36,Promotions!A:H,8,0)</f>
        <v>0</v>
      </c>
      <c r="I36" s="1"/>
      <c r="J36" s="1"/>
      <c r="K36" s="1"/>
      <c r="L36" s="1"/>
      <c r="M36" s="4"/>
      <c r="N36" s="5"/>
      <c r="O36" s="5"/>
      <c r="P36" s="8"/>
    </row>
    <row r="37" spans="1:16" ht="15.75" customHeight="1" x14ac:dyDescent="0.25">
      <c r="A37" s="44" t="str">
        <f t="shared" si="0"/>
        <v>Bond Street RYO 25g</v>
      </c>
      <c r="B37" s="23" t="s">
        <v>19</v>
      </c>
      <c r="C37" s="14" t="str">
        <f>Promotions!C32</f>
        <v xml:space="preserve">Bond Street RYO </v>
      </c>
      <c r="D37" s="42" t="str">
        <f>Promotions!D32</f>
        <v>25g</v>
      </c>
      <c r="E37" s="41">
        <f>VLOOKUP(A37,Promotions!A:E,5,0)</f>
        <v>1.0891590909090934</v>
      </c>
      <c r="F37" s="41">
        <f>VLOOKUP(A37,Promotions!A:F,6,0)</f>
        <v>5.4457954545454674</v>
      </c>
      <c r="G37" s="41">
        <f>VLOOKUP(A37,Promotions!A:G,7,0)</f>
        <v>69.5</v>
      </c>
      <c r="H37" s="41">
        <f>VLOOKUP(A37,Promotions!A:H,8,0)</f>
        <v>0</v>
      </c>
      <c r="I37" s="1"/>
      <c r="J37" s="1"/>
      <c r="K37" s="1"/>
      <c r="L37" s="1"/>
      <c r="M37" s="4"/>
      <c r="N37" s="5"/>
      <c r="O37" s="5"/>
      <c r="P37" s="8"/>
    </row>
    <row r="38" spans="1:16" ht="15.75" customHeight="1" x14ac:dyDescent="0.25">
      <c r="A38" s="44" t="str">
        <f t="shared" si="0"/>
        <v>Chesterfield RYO25g</v>
      </c>
      <c r="B38" s="23" t="s">
        <v>19</v>
      </c>
      <c r="C38" s="14" t="str">
        <f>Promotions!C33</f>
        <v>Chesterfield RYO</v>
      </c>
      <c r="D38" s="42" t="str">
        <f>Promotions!D33</f>
        <v>25g</v>
      </c>
      <c r="E38" s="41">
        <f>VLOOKUP(A38,Promotions!A:E,5,0)</f>
        <v>1.6235454545454526</v>
      </c>
      <c r="F38" s="41">
        <f>VLOOKUP(A38,Promotions!A:F,6,0)</f>
        <v>8.1177272727272634</v>
      </c>
      <c r="G38" s="41">
        <f>VLOOKUP(A38,Promotions!A:G,7,0)</f>
        <v>62.95</v>
      </c>
      <c r="H38" s="41">
        <f>VLOOKUP(A38,Promotions!A:H,8,0)</f>
        <v>0</v>
      </c>
      <c r="I38" s="1"/>
      <c r="J38" s="1"/>
      <c r="K38" s="1"/>
      <c r="L38" s="1"/>
      <c r="M38" s="4"/>
      <c r="N38" s="5"/>
      <c r="O38" s="5"/>
      <c r="P38" s="8"/>
    </row>
    <row r="39" spans="1:16" ht="15.75" customHeight="1" x14ac:dyDescent="0.25">
      <c r="A39" s="44" t="str">
        <f t="shared" si="0"/>
        <v>Chesterfield RYO30g</v>
      </c>
      <c r="B39" s="23" t="s">
        <v>19</v>
      </c>
      <c r="C39" s="14" t="str">
        <f>Promotions!C34</f>
        <v>Chesterfield RYO</v>
      </c>
      <c r="D39" s="42" t="str">
        <f>Promotions!D34</f>
        <v>30g</v>
      </c>
      <c r="E39" s="41">
        <f>VLOOKUP(A39,Promotions!A:E,5,0)</f>
        <v>8.2805181818181808</v>
      </c>
      <c r="F39" s="41">
        <f>VLOOKUP(A39,Promotions!A:F,6,0)</f>
        <v>41.402590909090904</v>
      </c>
      <c r="G39" s="41">
        <f>VLOOKUP(A39,Promotions!A:G,7,0)</f>
        <v>67.95</v>
      </c>
      <c r="H39" s="41">
        <f>VLOOKUP(A39,Promotions!A:H,8,0)</f>
        <v>0</v>
      </c>
      <c r="I39" s="1"/>
      <c r="J39" s="1"/>
      <c r="K39" s="1"/>
      <c r="L39" s="1"/>
      <c r="M39" s="4"/>
      <c r="N39" s="5"/>
      <c r="O39" s="5"/>
      <c r="P39" s="8"/>
    </row>
    <row r="40" spans="1:16" ht="15.75" customHeight="1" x14ac:dyDescent="0.25">
      <c r="A40" s="44" t="str">
        <f t="shared" si="0"/>
        <v>Chesterfield15g</v>
      </c>
      <c r="B40" s="23" t="s">
        <v>19</v>
      </c>
      <c r="C40" s="14" t="str">
        <f>Promotions!C35</f>
        <v>Chesterfield</v>
      </c>
      <c r="D40" s="42" t="str">
        <f>Promotions!D35</f>
        <v>15g</v>
      </c>
      <c r="E40" s="41">
        <f>VLOOKUP(A40,Promotions!A:E,5,0)</f>
        <v>0.74808181818182551</v>
      </c>
      <c r="F40" s="41">
        <f>VLOOKUP(A40,Promotions!A:F,6,0)</f>
        <v>3.7404090909091274</v>
      </c>
      <c r="G40" s="41">
        <f>VLOOKUP(A40,Promotions!A:G,7,0)</f>
        <v>38.5</v>
      </c>
      <c r="H40" s="41">
        <f>VLOOKUP(A40,Promotions!A:H,8,0)</f>
        <v>0</v>
      </c>
      <c r="I40" s="1"/>
      <c r="J40" s="1"/>
      <c r="K40" s="1"/>
      <c r="L40" s="1"/>
      <c r="M40" s="4"/>
      <c r="N40" s="5"/>
      <c r="O40" s="5"/>
      <c r="P40" s="8"/>
    </row>
    <row r="41" spans="1:16" ht="15.75" customHeight="1" x14ac:dyDescent="0.25">
      <c r="A41" s="44" t="str">
        <f t="shared" si="0"/>
        <v>Choice RYO 15g</v>
      </c>
      <c r="B41" s="23" t="s">
        <v>19</v>
      </c>
      <c r="C41" s="14" t="str">
        <f>Promotions!C36</f>
        <v xml:space="preserve">Choice RYO </v>
      </c>
      <c r="D41" s="42" t="str">
        <f>Promotions!D36</f>
        <v>15g</v>
      </c>
      <c r="E41" s="41">
        <f>VLOOKUP(A41,Promotions!A:E,5,0)</f>
        <v>0.87870909090909122</v>
      </c>
      <c r="F41" s="41">
        <f>VLOOKUP(A41,Promotions!A:F,6,0)</f>
        <v>4.393545454545456</v>
      </c>
      <c r="G41" s="41">
        <f>VLOOKUP(A41,Promotions!A:G,7,0)</f>
        <v>39.5</v>
      </c>
      <c r="H41" s="41">
        <f>VLOOKUP(A41,Promotions!A:H,8,0)</f>
        <v>0</v>
      </c>
      <c r="I41" s="1"/>
      <c r="J41" s="1"/>
      <c r="K41" s="1"/>
      <c r="L41" s="1"/>
      <c r="M41" s="4"/>
      <c r="N41" s="5"/>
      <c r="O41" s="5"/>
      <c r="P41" s="8"/>
    </row>
    <row r="42" spans="1:16" ht="15.75" customHeight="1" x14ac:dyDescent="0.25">
      <c r="A42" s="44" t="str">
        <f t="shared" si="0"/>
        <v>Choice RYO 25g</v>
      </c>
      <c r="B42" s="23" t="s">
        <v>19</v>
      </c>
      <c r="C42" s="14" t="str">
        <f>Promotions!C37</f>
        <v xml:space="preserve">Choice RYO </v>
      </c>
      <c r="D42" s="42" t="str">
        <f>Promotions!D37</f>
        <v>25g</v>
      </c>
      <c r="E42" s="41">
        <f>VLOOKUP(A42,Promotions!A:E,5,0)</f>
        <v>1.5159318181818289</v>
      </c>
      <c r="F42" s="41">
        <f>VLOOKUP(A42,Promotions!A:F,6,0)</f>
        <v>7.5796590909091446</v>
      </c>
      <c r="G42" s="41">
        <f>VLOOKUP(A42,Promotions!A:G,7,0)</f>
        <v>63.95</v>
      </c>
      <c r="H42" s="41">
        <f>VLOOKUP(A42,Promotions!A:H,8,0)</f>
        <v>0</v>
      </c>
      <c r="I42" s="1"/>
      <c r="J42" s="1"/>
      <c r="K42" s="1"/>
      <c r="L42" s="1"/>
      <c r="M42" s="4"/>
      <c r="N42" s="5"/>
      <c r="O42" s="5"/>
      <c r="P42" s="8"/>
    </row>
    <row r="43" spans="1:16" ht="15.75" customHeight="1" x14ac:dyDescent="0.25">
      <c r="A43" s="44" t="str">
        <f t="shared" si="0"/>
        <v>Choice RYO 30g</v>
      </c>
      <c r="B43" s="23" t="s">
        <v>19</v>
      </c>
      <c r="C43" s="14" t="str">
        <f>Promotions!C38</f>
        <v xml:space="preserve">Choice RYO </v>
      </c>
      <c r="D43" s="42" t="str">
        <f>Promotions!D38</f>
        <v>30g</v>
      </c>
      <c r="E43" s="41">
        <f>VLOOKUP(A43,Promotions!A:E,5,0)</f>
        <v>7.9164454545454523</v>
      </c>
      <c r="F43" s="41">
        <f>VLOOKUP(A43,Promotions!A:F,6,0)</f>
        <v>39.582227272727266</v>
      </c>
      <c r="G43" s="41">
        <f>VLOOKUP(A43,Promotions!A:G,7,0)</f>
        <v>68.95</v>
      </c>
      <c r="H43" s="41">
        <f>VLOOKUP(A43,Promotions!A:H,8,0)</f>
        <v>0</v>
      </c>
      <c r="I43" s="1"/>
      <c r="J43" s="1"/>
      <c r="K43" s="1"/>
      <c r="L43" s="1"/>
      <c r="M43" s="4"/>
      <c r="N43" s="5"/>
      <c r="O43" s="5"/>
      <c r="P43" s="8"/>
    </row>
    <row r="44" spans="1:16" ht="15.75" customHeight="1" x14ac:dyDescent="0.25">
      <c r="A44" s="44" t="str">
        <f t="shared" si="0"/>
        <v>Longbeach RYO 25g</v>
      </c>
      <c r="B44" s="23" t="s">
        <v>19</v>
      </c>
      <c r="C44" s="14" t="str">
        <f>Promotions!C41</f>
        <v xml:space="preserve">Longbeach RYO </v>
      </c>
      <c r="D44" s="42" t="str">
        <f>Promotions!D41</f>
        <v>25g</v>
      </c>
      <c r="E44" s="41">
        <f>VLOOKUP(A44,Promotions!A:E,5,0)</f>
        <v>1.0806590909090954</v>
      </c>
      <c r="F44" s="41">
        <f>VLOOKUP(A44,Promotions!A:F,6,0)</f>
        <v>5.4032954545454777</v>
      </c>
      <c r="G44" s="41">
        <f>VLOOKUP(A44,Promotions!A:G,7,0)</f>
        <v>69.5</v>
      </c>
      <c r="H44" s="41">
        <f>VLOOKUP(A44,Promotions!A:H,8,0)</f>
        <v>0</v>
      </c>
      <c r="I44" s="1"/>
      <c r="J44" s="1"/>
      <c r="K44" s="1"/>
      <c r="L44" s="1"/>
      <c r="M44" s="4"/>
      <c r="N44" s="5"/>
      <c r="O44" s="5"/>
      <c r="P44" s="8"/>
    </row>
    <row r="45" spans="1:16" ht="15.75" customHeight="1" x14ac:dyDescent="0.25">
      <c r="A45" s="44" t="str">
        <f t="shared" si="0"/>
        <v>Longbeach RYO 30g</v>
      </c>
      <c r="B45" s="23" t="s">
        <v>19</v>
      </c>
      <c r="C45" s="14" t="str">
        <f>Promotions!C42</f>
        <v xml:space="preserve">Longbeach RYO </v>
      </c>
      <c r="D45" s="42" t="str">
        <f>Promotions!D42</f>
        <v>30g</v>
      </c>
      <c r="E45" s="41">
        <f>VLOOKUP(A45,Promotions!A:E,5,0)</f>
        <v>5.8227181818181668</v>
      </c>
      <c r="F45" s="41">
        <f>VLOOKUP(A45,Promotions!A:F,6,0)</f>
        <v>29.113590909090831</v>
      </c>
      <c r="G45" s="41">
        <f>VLOOKUP(A45,Promotions!A:G,7,0)</f>
        <v>73.95</v>
      </c>
      <c r="H45" s="41">
        <f>VLOOKUP(A45,Promotions!A:H,8,0)</f>
        <v>0</v>
      </c>
      <c r="I45" s="1"/>
      <c r="J45" s="1"/>
      <c r="K45" s="1"/>
      <c r="L45" s="1"/>
      <c r="M45" s="4"/>
      <c r="N45" s="5"/>
      <c r="O45" s="5"/>
      <c r="P45" s="8"/>
    </row>
    <row r="46" spans="1:16" ht="15.75" customHeight="1" x14ac:dyDescent="0.25">
      <c r="A46" s="44" t="str">
        <f t="shared" si="0"/>
        <v>Longbeach RYO 45g</v>
      </c>
      <c r="B46" s="23" t="s">
        <v>19</v>
      </c>
      <c r="C46" s="14" t="str">
        <f>Promotions!C43</f>
        <v xml:space="preserve">Longbeach RYO </v>
      </c>
      <c r="D46" s="42" t="str">
        <f>Promotions!D43</f>
        <v>45g</v>
      </c>
      <c r="E46" s="41">
        <f>VLOOKUP(A46,Promotions!A:E,5,0)</f>
        <v>2.2016363636363416</v>
      </c>
      <c r="F46" s="41">
        <f>VLOOKUP(A46,Promotions!A:F,6,0)</f>
        <v>11.008181818181709</v>
      </c>
      <c r="G46" s="41">
        <f>VLOOKUP(A46,Promotions!A:G,7,0)</f>
        <v>128.94999999999999</v>
      </c>
      <c r="H46" s="41">
        <f>VLOOKUP(A46,Promotions!A:H,8,0)</f>
        <v>0</v>
      </c>
      <c r="I46" s="1"/>
      <c r="J46" s="1"/>
      <c r="K46" s="1"/>
      <c r="L46" s="1"/>
      <c r="M46" s="4"/>
      <c r="N46" s="5"/>
      <c r="O46" s="5"/>
      <c r="P46" s="8"/>
    </row>
    <row r="47" spans="1:16" ht="15.75" customHeight="1" x14ac:dyDescent="0.25">
      <c r="F47" s="12"/>
      <c r="I47" s="1"/>
      <c r="J47" s="1"/>
      <c r="K47" s="1"/>
      <c r="L47" s="1"/>
      <c r="M47" s="4"/>
      <c r="N47" s="5"/>
      <c r="O47" s="5"/>
      <c r="P47" s="8"/>
    </row>
    <row r="48" spans="1:16" ht="15.75" customHeight="1" x14ac:dyDescent="0.25">
      <c r="I48" s="1"/>
      <c r="J48" s="1"/>
      <c r="K48" s="1"/>
      <c r="L48" s="1"/>
      <c r="M48" s="4"/>
      <c r="N48" s="5"/>
      <c r="O48" s="5"/>
      <c r="P48" s="8"/>
    </row>
    <row r="49" spans="9:16" ht="15.75" customHeight="1" x14ac:dyDescent="0.25">
      <c r="I49" s="1"/>
      <c r="J49" s="1"/>
      <c r="K49" s="1"/>
      <c r="L49" s="1"/>
      <c r="M49" s="4"/>
      <c r="N49" s="5"/>
      <c r="O49" s="5"/>
      <c r="P49" s="8"/>
    </row>
    <row r="50" spans="9:16" ht="15.75" customHeight="1" x14ac:dyDescent="0.25">
      <c r="I50" s="1"/>
      <c r="J50" s="1"/>
      <c r="K50" s="1"/>
      <c r="L50" s="1"/>
      <c r="M50" s="4"/>
      <c r="N50" s="5"/>
      <c r="O50" s="5"/>
      <c r="P50" s="8"/>
    </row>
    <row r="51" spans="9:16" ht="15.75" customHeight="1" x14ac:dyDescent="0.25">
      <c r="I51" s="1"/>
      <c r="J51" s="1"/>
      <c r="K51" s="1"/>
      <c r="L51" s="1"/>
      <c r="M51" s="4"/>
      <c r="N51" s="5"/>
      <c r="O51" s="5"/>
      <c r="P51" s="8"/>
    </row>
    <row r="52" spans="9:16" ht="15.75" customHeight="1" x14ac:dyDescent="0.25">
      <c r="I52" s="1"/>
      <c r="J52" s="1"/>
      <c r="K52" s="1"/>
      <c r="L52" s="1"/>
      <c r="M52" s="4"/>
      <c r="N52" s="5"/>
      <c r="O52" s="5"/>
      <c r="P52" s="8"/>
    </row>
    <row r="53" spans="9:16" ht="15.75" customHeight="1" x14ac:dyDescent="0.25">
      <c r="I53" s="1"/>
      <c r="J53" s="1"/>
      <c r="K53" s="1"/>
      <c r="L53" s="1"/>
      <c r="M53" s="4"/>
      <c r="N53" s="5"/>
      <c r="O53" s="5"/>
      <c r="P53" s="8"/>
    </row>
    <row r="54" spans="9:16" ht="15.75" customHeight="1" x14ac:dyDescent="0.25">
      <c r="I54" s="1"/>
      <c r="J54" s="1"/>
      <c r="K54" s="1"/>
      <c r="L54" s="1"/>
      <c r="M54" s="4"/>
      <c r="N54" s="5"/>
      <c r="O54" s="5"/>
      <c r="P54" s="8"/>
    </row>
    <row r="55" spans="9:16" ht="15.75" customHeight="1" x14ac:dyDescent="0.25">
      <c r="I55" s="1"/>
      <c r="J55" s="1"/>
      <c r="K55" s="1"/>
      <c r="L55" s="1"/>
      <c r="M55" s="4"/>
      <c r="N55" s="5"/>
      <c r="O55" s="5"/>
      <c r="P55" s="8"/>
    </row>
    <row r="56" spans="9:16" ht="15.75" customHeight="1" x14ac:dyDescent="0.25">
      <c r="I56" s="1"/>
      <c r="J56" s="1"/>
      <c r="K56" s="1"/>
      <c r="L56" s="1"/>
      <c r="M56" s="4"/>
      <c r="N56" s="5"/>
      <c r="O56" s="5"/>
      <c r="P56" s="8"/>
    </row>
    <row r="57" spans="9:16" ht="15.75" customHeight="1" x14ac:dyDescent="0.25">
      <c r="I57" s="1"/>
      <c r="J57" s="1"/>
      <c r="K57" s="1"/>
      <c r="L57" s="1"/>
      <c r="M57" s="4"/>
      <c r="N57" s="5"/>
      <c r="O57" s="5"/>
      <c r="P57" s="8"/>
    </row>
    <row r="58" spans="9:16" ht="15.75" customHeight="1" x14ac:dyDescent="0.25">
      <c r="I58" s="1"/>
      <c r="J58" s="1"/>
      <c r="K58" s="1"/>
      <c r="L58" s="1"/>
      <c r="M58" s="4"/>
      <c r="N58" s="5"/>
      <c r="O58" s="5"/>
      <c r="P58" s="8"/>
    </row>
    <row r="59" spans="9:16" ht="15.75" customHeight="1" x14ac:dyDescent="0.25">
      <c r="I59" s="1"/>
      <c r="J59" s="1"/>
      <c r="K59" s="1"/>
      <c r="L59" s="1"/>
      <c r="M59" s="4"/>
      <c r="N59" s="5"/>
      <c r="O59" s="5"/>
      <c r="P59" s="8"/>
    </row>
    <row r="60" spans="9:16" ht="15.75" customHeight="1" x14ac:dyDescent="0.25">
      <c r="I60" s="1"/>
      <c r="J60" s="1"/>
      <c r="K60" s="1"/>
      <c r="L60" s="1"/>
      <c r="M60" s="4"/>
      <c r="N60" s="5"/>
      <c r="O60" s="5"/>
      <c r="P60" s="8"/>
    </row>
    <row r="61" spans="9:16" ht="15.75" customHeight="1" x14ac:dyDescent="0.25">
      <c r="I61" s="1"/>
      <c r="J61" s="1"/>
      <c r="K61" s="1"/>
      <c r="L61" s="1"/>
      <c r="M61" s="4"/>
      <c r="N61" s="5"/>
      <c r="O61" s="5"/>
      <c r="P61" s="8"/>
    </row>
    <row r="62" spans="9:16" ht="15.75" customHeight="1" x14ac:dyDescent="0.25">
      <c r="I62" s="1"/>
      <c r="J62" s="1"/>
      <c r="K62" s="1"/>
      <c r="L62" s="1"/>
      <c r="M62" s="4"/>
      <c r="N62" s="5"/>
      <c r="O62" s="5"/>
      <c r="P62" s="8"/>
    </row>
    <row r="63" spans="9:16" ht="15.75" customHeight="1" x14ac:dyDescent="0.25">
      <c r="I63" s="1"/>
      <c r="J63" s="1"/>
      <c r="K63" s="1"/>
      <c r="L63" s="1"/>
      <c r="M63" s="4"/>
      <c r="N63" s="5"/>
      <c r="O63" s="5"/>
      <c r="P63" s="8"/>
    </row>
    <row r="64" spans="9:16" ht="15.75" customHeight="1" x14ac:dyDescent="0.25">
      <c r="I64" s="1"/>
      <c r="J64" s="1"/>
      <c r="K64" s="1"/>
      <c r="L64" s="1"/>
      <c r="M64" s="4"/>
      <c r="N64" s="5"/>
      <c r="O64" s="5"/>
      <c r="P64" s="8"/>
    </row>
  </sheetData>
  <sheetProtection selectLockedCells="1"/>
  <dataConsolidate/>
  <mergeCells count="5">
    <mergeCell ref="B1:H2"/>
    <mergeCell ref="B4:B5"/>
    <mergeCell ref="C4:C5"/>
    <mergeCell ref="H4:H5"/>
    <mergeCell ref="G4:G5"/>
  </mergeCells>
  <phoneticPr fontId="8" type="noConversion"/>
  <dataValidations count="2">
    <dataValidation type="list" allowBlank="1" showInputMessage="1" showErrorMessage="1" sqref="H4:H5" xr:uid="{D007BD82-B88D-4F2E-8AC4-B701823541F6}">
      <formula1>$P$5:$P$6</formula1>
    </dataValidation>
    <dataValidation type="list" allowBlank="1" showInputMessage="1" showErrorMessage="1" sqref="C4:C5" xr:uid="{3DBC196E-3F4F-4C4F-8434-63A87042B6DF}">
      <formula1>$M$5:$M$66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7" orientation="landscape" r:id="rId1"/>
  <headerFooter>
    <oddHeader>&amp;C&amp;"Verdana,Bold Italic"&amp;16&amp;K00-049Group Promotion Summary - TOBACCO GROUP 1&amp;R&amp;"Verdana,Bold Italic"&amp;16&amp;K00-049Week No:  9 and 10</oddHeader>
    <oddFooter>&amp;R&amp;"Arial,Bold"&amp;14&amp;K00-049Page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A9442-AB42-45FC-8122-4F6D3F0BD03B}">
  <sheetPr codeName="Sheet2">
    <pageSetUpPr fitToPage="1"/>
  </sheetPr>
  <dimension ref="A1:P78"/>
  <sheetViews>
    <sheetView topLeftCell="B5" zoomScale="80" zoomScaleNormal="80" workbookViewId="0">
      <selection activeCell="E39" sqref="E39:H39"/>
    </sheetView>
  </sheetViews>
  <sheetFormatPr defaultRowHeight="15" x14ac:dyDescent="0.25"/>
  <cols>
    <col min="1" max="1" width="23.28515625" hidden="1" customWidth="1"/>
    <col min="2" max="2" width="25" customWidth="1"/>
    <col min="3" max="3" width="35.42578125" customWidth="1"/>
    <col min="4" max="4" width="22" customWidth="1"/>
    <col min="5" max="5" width="18.5703125" style="12" customWidth="1"/>
    <col min="6" max="6" width="16.42578125" style="12" customWidth="1"/>
    <col min="7" max="7" width="13.140625" style="12" bestFit="1" customWidth="1"/>
    <col min="8" max="8" width="17.42578125" style="12" customWidth="1"/>
    <col min="10" max="10" width="9.42578125" customWidth="1"/>
    <col min="12" max="12" width="0" hidden="1" customWidth="1"/>
    <col min="13" max="13" width="16" hidden="1" customWidth="1"/>
    <col min="14" max="14" width="14.85546875" hidden="1" customWidth="1"/>
    <col min="15" max="15" width="13.42578125" hidden="1" customWidth="1"/>
    <col min="16" max="16" width="10.85546875" hidden="1" customWidth="1"/>
    <col min="17" max="17" width="8.5703125" customWidth="1"/>
  </cols>
  <sheetData>
    <row r="1" spans="1:16" ht="39" customHeight="1" thickTop="1" x14ac:dyDescent="0.25">
      <c r="B1" s="49" t="s">
        <v>0</v>
      </c>
      <c r="C1" s="50"/>
      <c r="D1" s="50"/>
      <c r="E1" s="50"/>
      <c r="F1" s="50"/>
      <c r="G1" s="50"/>
      <c r="H1" s="51"/>
      <c r="I1" s="1"/>
      <c r="J1" s="1"/>
      <c r="K1" s="1"/>
      <c r="L1" s="1"/>
    </row>
    <row r="2" spans="1:16" ht="14.45" customHeight="1" x14ac:dyDescent="0.25">
      <c r="B2" s="52"/>
      <c r="C2" s="53"/>
      <c r="D2" s="53"/>
      <c r="E2" s="53"/>
      <c r="F2" s="53"/>
      <c r="G2" s="53"/>
      <c r="H2" s="54"/>
      <c r="I2" s="1"/>
      <c r="J2" s="1"/>
      <c r="K2" s="1"/>
      <c r="L2" s="1"/>
    </row>
    <row r="3" spans="1:16" s="1" customFormat="1" ht="14.45" customHeight="1" thickBot="1" x14ac:dyDescent="0.3">
      <c r="B3" s="16"/>
      <c r="C3" s="17"/>
      <c r="D3" s="17"/>
      <c r="E3" s="24"/>
      <c r="F3" s="24"/>
      <c r="G3" s="24"/>
      <c r="H3" s="25"/>
    </row>
    <row r="4" spans="1:16" ht="15.6" customHeight="1" thickBot="1" x14ac:dyDescent="0.3">
      <c r="B4" s="55" t="s">
        <v>1</v>
      </c>
      <c r="C4" s="57" t="s">
        <v>38</v>
      </c>
      <c r="D4" s="9" t="s">
        <v>3</v>
      </c>
      <c r="E4" s="13">
        <v>45602</v>
      </c>
      <c r="F4" s="26"/>
      <c r="G4" s="63" t="s">
        <v>4</v>
      </c>
      <c r="H4" s="59">
        <v>2</v>
      </c>
      <c r="I4" s="1"/>
      <c r="J4" s="1"/>
      <c r="M4" s="2" t="s">
        <v>1</v>
      </c>
      <c r="N4" s="3" t="s">
        <v>5</v>
      </c>
      <c r="O4" s="3" t="s">
        <v>6</v>
      </c>
      <c r="P4" s="3" t="s">
        <v>7</v>
      </c>
    </row>
    <row r="5" spans="1:16" ht="15.6" customHeight="1" thickBot="1" x14ac:dyDescent="0.3">
      <c r="B5" s="56"/>
      <c r="C5" s="58"/>
      <c r="D5" s="9" t="s">
        <v>8</v>
      </c>
      <c r="E5" s="13">
        <v>45629</v>
      </c>
      <c r="F5" s="26"/>
      <c r="G5" s="64"/>
      <c r="H5" s="60"/>
      <c r="I5" s="1"/>
      <c r="J5" s="1"/>
      <c r="K5" s="1"/>
      <c r="L5" s="1"/>
      <c r="M5" s="4" t="s">
        <v>9</v>
      </c>
      <c r="N5" s="5">
        <v>44930</v>
      </c>
      <c r="O5" s="5">
        <v>44957</v>
      </c>
      <c r="P5" s="10">
        <v>1</v>
      </c>
    </row>
    <row r="6" spans="1:16" x14ac:dyDescent="0.25">
      <c r="B6" s="19"/>
      <c r="C6" s="15"/>
      <c r="D6" s="1"/>
      <c r="E6" s="26"/>
      <c r="F6" s="26"/>
      <c r="G6" s="26"/>
      <c r="H6" s="27"/>
      <c r="I6" s="1"/>
      <c r="J6" s="1"/>
      <c r="K6" s="1"/>
      <c r="L6" s="1"/>
      <c r="M6" s="4" t="s">
        <v>10</v>
      </c>
      <c r="N6" s="5" t="s">
        <v>21</v>
      </c>
      <c r="O6" s="5" t="s">
        <v>21</v>
      </c>
      <c r="P6" s="10">
        <v>2</v>
      </c>
    </row>
    <row r="7" spans="1:16" ht="47.25" x14ac:dyDescent="0.25">
      <c r="B7" s="21" t="s">
        <v>11</v>
      </c>
      <c r="C7" s="6" t="s">
        <v>12</v>
      </c>
      <c r="D7" s="7" t="s">
        <v>13</v>
      </c>
      <c r="E7" s="11" t="s">
        <v>14</v>
      </c>
      <c r="F7" s="11" t="s">
        <v>15</v>
      </c>
      <c r="G7" s="11" t="s">
        <v>16</v>
      </c>
      <c r="H7" s="28" t="s">
        <v>17</v>
      </c>
      <c r="I7" s="1"/>
      <c r="J7" s="1"/>
      <c r="K7" s="1"/>
      <c r="L7" s="1"/>
      <c r="M7" s="4" t="s">
        <v>18</v>
      </c>
      <c r="N7" s="5">
        <v>44959</v>
      </c>
      <c r="O7" s="5">
        <v>44985</v>
      </c>
      <c r="P7" s="10">
        <v>2</v>
      </c>
    </row>
    <row r="8" spans="1:16" ht="15.75" customHeight="1" x14ac:dyDescent="0.25">
      <c r="A8" s="44" t="str">
        <f>C8&amp;D8</f>
        <v>Albany20s</v>
      </c>
      <c r="B8" s="23" t="s">
        <v>19</v>
      </c>
      <c r="C8" s="14" t="s">
        <v>134</v>
      </c>
      <c r="D8" s="42" t="s">
        <v>87</v>
      </c>
      <c r="E8" s="41">
        <f>VLOOKUP(A8,Promotions!J:N,5,0)</f>
        <v>1.2296727272727312</v>
      </c>
      <c r="F8" s="41">
        <f>VLOOKUP(A8,Promotions!J:O,6,0)</f>
        <v>12.296727272727313</v>
      </c>
      <c r="G8" s="41">
        <f>VLOOKUP(A8,Promotions!J:P,7,0)</f>
        <v>33.950000000000003</v>
      </c>
      <c r="H8" s="41">
        <f>VLOOKUP(A8,Promotions!J:Q,8,0)</f>
        <v>339.5</v>
      </c>
      <c r="I8" s="1"/>
      <c r="J8" s="1"/>
      <c r="K8" s="1"/>
      <c r="L8" s="1"/>
      <c r="M8" s="4" t="s">
        <v>20</v>
      </c>
      <c r="N8" s="5" t="s">
        <v>21</v>
      </c>
      <c r="O8" s="5" t="s">
        <v>21</v>
      </c>
      <c r="P8" s="8"/>
    </row>
    <row r="9" spans="1:16" ht="15.75" customHeight="1" x14ac:dyDescent="0.25">
      <c r="A9" s="44" t="str">
        <f t="shared" ref="A9:A46" si="0">C9&amp;D9</f>
        <v>Alpine25s</v>
      </c>
      <c r="B9" s="23" t="s">
        <v>19</v>
      </c>
      <c r="C9" s="14" t="s">
        <v>137</v>
      </c>
      <c r="D9" s="42" t="s">
        <v>88</v>
      </c>
      <c r="E9" s="41">
        <f>VLOOKUP(A9,Promotions!J:N,5,0)</f>
        <v>1.2677727272727228</v>
      </c>
      <c r="F9" s="41">
        <f>VLOOKUP(A9,Promotions!J:O,6,0)</f>
        <v>5.0710909090908913</v>
      </c>
      <c r="G9" s="41">
        <f>VLOOKUP(A9,Promotions!J:P,7,0)</f>
        <v>73.95</v>
      </c>
      <c r="H9" s="41">
        <f>VLOOKUP(A9,Promotions!J:Q,8,0)</f>
        <v>295.8</v>
      </c>
      <c r="I9" s="1"/>
      <c r="J9" s="1"/>
      <c r="K9" s="1"/>
      <c r="L9" s="1"/>
      <c r="M9" s="4" t="s">
        <v>22</v>
      </c>
      <c r="N9" s="5">
        <v>44986</v>
      </c>
      <c r="O9" s="5">
        <f>Table63[[#This Row],[PROMO STARTS]]+13</f>
        <v>44999</v>
      </c>
      <c r="P9" s="8"/>
    </row>
    <row r="10" spans="1:16" ht="15.75" customHeight="1" x14ac:dyDescent="0.25">
      <c r="A10" s="44" t="str">
        <f t="shared" si="0"/>
        <v>Bond Street20s</v>
      </c>
      <c r="B10" s="23" t="s">
        <v>19</v>
      </c>
      <c r="C10" s="14" t="s">
        <v>91</v>
      </c>
      <c r="D10" s="42" t="s">
        <v>87</v>
      </c>
      <c r="E10" s="41">
        <f>VLOOKUP(A10,Promotions!J:N,5,0)</f>
        <v>0.83345454545455366</v>
      </c>
      <c r="F10" s="41">
        <f>VLOOKUP(A10,Promotions!J:O,6,0)</f>
        <v>8.3345454545455375</v>
      </c>
      <c r="G10" s="41">
        <f>VLOOKUP(A10,Promotions!J:P,7,0)</f>
        <v>43.5</v>
      </c>
      <c r="H10" s="41">
        <f>VLOOKUP(A10,Promotions!J:Q,8,0)</f>
        <v>435</v>
      </c>
      <c r="I10" s="1"/>
      <c r="J10" s="1"/>
      <c r="K10" s="1"/>
      <c r="L10" s="1"/>
      <c r="M10" s="4" t="s">
        <v>23</v>
      </c>
      <c r="N10" s="5">
        <f t="shared" ref="N10:N29" si="1">N9+14</f>
        <v>45000</v>
      </c>
      <c r="O10" s="5">
        <f>O9</f>
        <v>44999</v>
      </c>
      <c r="P10" s="8"/>
    </row>
    <row r="11" spans="1:16" ht="15.75" customHeight="1" x14ac:dyDescent="0.25">
      <c r="A11" s="44" t="str">
        <f t="shared" si="0"/>
        <v>Bond Street 30s</v>
      </c>
      <c r="B11" s="23" t="s">
        <v>19</v>
      </c>
      <c r="C11" s="14" t="s">
        <v>93</v>
      </c>
      <c r="D11" s="42" t="s">
        <v>94</v>
      </c>
      <c r="E11" s="41">
        <f>VLOOKUP(A11,Promotions!J:N,5,0)</f>
        <v>1.2904909090909134</v>
      </c>
      <c r="F11" s="41">
        <f>VLOOKUP(A11,Promotions!J:O,6,0)</f>
        <v>7.742945454545481</v>
      </c>
      <c r="G11" s="41">
        <f>VLOOKUP(A11,Promotions!J:P,7,0)</f>
        <v>59.5</v>
      </c>
      <c r="H11" s="41">
        <f>VLOOKUP(A11,Promotions!J:Q,8,0)</f>
        <v>357</v>
      </c>
      <c r="I11" s="1"/>
      <c r="J11" s="1"/>
      <c r="K11" s="1"/>
      <c r="L11" s="1"/>
      <c r="M11" s="4" t="s">
        <v>24</v>
      </c>
      <c r="N11" s="5">
        <f>N12+14</f>
        <v>45028</v>
      </c>
      <c r="O11" s="5">
        <f>O12</f>
        <v>45041</v>
      </c>
      <c r="P11" s="8"/>
    </row>
    <row r="12" spans="1:16" ht="15.75" customHeight="1" x14ac:dyDescent="0.25">
      <c r="A12" s="44" t="str">
        <f t="shared" si="0"/>
        <v>Bond Street 40s</v>
      </c>
      <c r="B12" s="23" t="s">
        <v>19</v>
      </c>
      <c r="C12" s="14" t="s">
        <v>93</v>
      </c>
      <c r="D12" s="42" t="s">
        <v>90</v>
      </c>
      <c r="E12" s="41">
        <f>VLOOKUP(A12,Promotions!J:N,5,0)</f>
        <v>1.4918909090909112</v>
      </c>
      <c r="F12" s="41">
        <f>VLOOKUP(A12,Promotions!J:O,6,0)</f>
        <v>5.9675636363636446</v>
      </c>
      <c r="G12" s="41">
        <f>VLOOKUP(A12,Promotions!J:P,7,0)</f>
        <v>81.95</v>
      </c>
      <c r="H12" s="41">
        <f>VLOOKUP(A12,Promotions!J:Q,8,0)</f>
        <v>327.8</v>
      </c>
      <c r="I12" s="1"/>
      <c r="J12" s="1"/>
      <c r="K12" s="1"/>
      <c r="L12" s="1"/>
      <c r="M12" s="4" t="s">
        <v>25</v>
      </c>
      <c r="N12" s="5">
        <f>N10+14</f>
        <v>45014</v>
      </c>
      <c r="O12" s="5">
        <f>Table63[[#This Row],[PROMO STARTS]]+27</f>
        <v>45041</v>
      </c>
      <c r="P12" s="8"/>
    </row>
    <row r="13" spans="1:16" ht="15.75" customHeight="1" x14ac:dyDescent="0.25">
      <c r="A13" s="44" t="str">
        <f t="shared" si="0"/>
        <v>Bond Street Classic 20s</v>
      </c>
      <c r="B13" s="23" t="s">
        <v>19</v>
      </c>
      <c r="C13" s="14" t="s">
        <v>92</v>
      </c>
      <c r="D13" s="42" t="s">
        <v>87</v>
      </c>
      <c r="E13" s="41">
        <f>VLOOKUP(A13,Promotions!J:N,5,0)</f>
        <v>1.1603272727272762</v>
      </c>
      <c r="F13" s="41">
        <f>VLOOKUP(A13,Promotions!J:O,6,0)</f>
        <v>11.603272727272762</v>
      </c>
      <c r="G13" s="41">
        <f>VLOOKUP(A13,Promotions!J:P,7,0)</f>
        <v>37.950000000000003</v>
      </c>
      <c r="H13" s="41">
        <f>VLOOKUP(A13,Promotions!J:Q,8,0)</f>
        <v>379.5</v>
      </c>
      <c r="I13" s="1"/>
      <c r="J13" s="1"/>
      <c r="K13" s="1"/>
      <c r="L13" s="1"/>
      <c r="M13" s="4" t="s">
        <v>2</v>
      </c>
      <c r="N13" s="5">
        <f>N11+14</f>
        <v>45042</v>
      </c>
      <c r="O13" s="5">
        <f>Table63[[#This Row],[PROMO STARTS]]+27</f>
        <v>45069</v>
      </c>
      <c r="P13" s="8"/>
    </row>
    <row r="14" spans="1:16" ht="15.75" customHeight="1" x14ac:dyDescent="0.25">
      <c r="A14" s="44" t="str">
        <f t="shared" si="0"/>
        <v>Bond Street Classic 25s</v>
      </c>
      <c r="B14" s="23" t="s">
        <v>19</v>
      </c>
      <c r="C14" s="14" t="s">
        <v>92</v>
      </c>
      <c r="D14" s="42" t="s">
        <v>88</v>
      </c>
      <c r="E14" s="41">
        <f>VLOOKUP(A14,Promotions!J:N,5,0)</f>
        <v>1.0469090909090926</v>
      </c>
      <c r="F14" s="41">
        <f>VLOOKUP(A14,Promotions!J:O,6,0)</f>
        <v>8.3752727272727405</v>
      </c>
      <c r="G14" s="41">
        <f>VLOOKUP(A14,Promotions!J:P,7,0)</f>
        <v>47.5</v>
      </c>
      <c r="H14" s="41">
        <f>VLOOKUP(A14,Promotions!J:Q,8,0)</f>
        <v>380</v>
      </c>
      <c r="I14" s="1"/>
      <c r="J14" s="1"/>
      <c r="K14" s="1"/>
      <c r="L14" s="1"/>
      <c r="M14" s="4" t="s">
        <v>26</v>
      </c>
      <c r="N14" s="5">
        <f t="shared" si="1"/>
        <v>45056</v>
      </c>
      <c r="O14" s="5">
        <f>O13</f>
        <v>45069</v>
      </c>
      <c r="P14" s="8"/>
    </row>
    <row r="15" spans="1:16" ht="15.75" customHeight="1" x14ac:dyDescent="0.25">
      <c r="A15" s="44" t="str">
        <f t="shared" si="0"/>
        <v>Bond Street Classic 30s</v>
      </c>
      <c r="B15" s="23" t="s">
        <v>19</v>
      </c>
      <c r="C15" s="14" t="s">
        <v>92</v>
      </c>
      <c r="D15" s="42" t="s">
        <v>94</v>
      </c>
      <c r="E15" s="41">
        <f>VLOOKUP(A15,Promotions!J:N,5,0)</f>
        <v>1.7064000000000072</v>
      </c>
      <c r="F15" s="41">
        <f>VLOOKUP(A15,Promotions!J:O,6,0)</f>
        <v>10.238400000000043</v>
      </c>
      <c r="G15" s="41">
        <f>VLOOKUP(A15,Promotions!J:P,7,0)</f>
        <v>55.95</v>
      </c>
      <c r="H15" s="41">
        <f>VLOOKUP(A15,Promotions!J:Q,8,0)</f>
        <v>335.70000000000005</v>
      </c>
      <c r="I15" s="1"/>
      <c r="J15" s="1"/>
      <c r="K15" s="1"/>
      <c r="L15" s="1"/>
      <c r="M15" s="4" t="s">
        <v>27</v>
      </c>
      <c r="N15" s="5">
        <f t="shared" si="1"/>
        <v>45070</v>
      </c>
      <c r="O15" s="5">
        <f>Table63[[#This Row],[PROMO STARTS]]+27</f>
        <v>45097</v>
      </c>
      <c r="P15" s="8"/>
    </row>
    <row r="16" spans="1:16" ht="15.75" customHeight="1" x14ac:dyDescent="0.25">
      <c r="A16" s="44" t="str">
        <f t="shared" si="0"/>
        <v>Bond Street Classic 40s</v>
      </c>
      <c r="B16" s="23" t="s">
        <v>19</v>
      </c>
      <c r="C16" s="14" t="s">
        <v>92</v>
      </c>
      <c r="D16" s="42" t="s">
        <v>90</v>
      </c>
      <c r="E16" s="41">
        <f>VLOOKUP(A16,Promotions!J:N,5,0)</f>
        <v>2.1380363636363726</v>
      </c>
      <c r="F16" s="41">
        <f>VLOOKUP(A16,Promotions!J:O,6,0)</f>
        <v>8.5521454545454905</v>
      </c>
      <c r="G16" s="41">
        <f>VLOOKUP(A16,Promotions!J:P,7,0)</f>
        <v>71.95</v>
      </c>
      <c r="H16" s="41">
        <f>VLOOKUP(A16,Promotions!J:Q,8,0)</f>
        <v>287.8</v>
      </c>
      <c r="I16" s="1"/>
      <c r="J16" s="1"/>
      <c r="K16" s="1"/>
      <c r="L16" s="1"/>
      <c r="M16" s="4" t="s">
        <v>28</v>
      </c>
      <c r="N16" s="5">
        <f t="shared" si="1"/>
        <v>45084</v>
      </c>
      <c r="O16" s="5">
        <f>O15</f>
        <v>45097</v>
      </c>
      <c r="P16" s="8"/>
    </row>
    <row r="17" spans="1:16" ht="15.75" customHeight="1" x14ac:dyDescent="0.25">
      <c r="A17" s="44" t="str">
        <f t="shared" si="0"/>
        <v>Chesterfield20s</v>
      </c>
      <c r="B17" s="23" t="s">
        <v>19</v>
      </c>
      <c r="C17" s="14" t="s">
        <v>86</v>
      </c>
      <c r="D17" s="42" t="s">
        <v>87</v>
      </c>
      <c r="E17" s="41">
        <f>VLOOKUP(A17,Promotions!J:N,5,0)</f>
        <v>0.53234545454546112</v>
      </c>
      <c r="F17" s="41">
        <f>VLOOKUP(A17,Promotions!J:O,6,0)</f>
        <v>5.3234545454546112</v>
      </c>
      <c r="G17" s="41">
        <f>VLOOKUP(A17,Promotions!J:P,7,0)</f>
        <v>36.5</v>
      </c>
      <c r="H17" s="41">
        <f>VLOOKUP(A17,Promotions!J:Q,8,0)</f>
        <v>332.5</v>
      </c>
      <c r="I17" s="1"/>
      <c r="J17" s="1"/>
      <c r="K17" s="1"/>
      <c r="L17" s="1"/>
      <c r="M17" s="4" t="s">
        <v>29</v>
      </c>
      <c r="N17" s="5">
        <f t="shared" si="1"/>
        <v>45098</v>
      </c>
      <c r="O17" s="5">
        <f>Table63[[#This Row],[PROMO STARTS]]+27</f>
        <v>45125</v>
      </c>
      <c r="P17" s="8"/>
    </row>
    <row r="18" spans="1:16" ht="15.75" customHeight="1" x14ac:dyDescent="0.25">
      <c r="A18" s="44" t="str">
        <f t="shared" si="0"/>
        <v>Chesterfield30s</v>
      </c>
      <c r="B18" s="23" t="s">
        <v>19</v>
      </c>
      <c r="C18" s="14" t="s">
        <v>86</v>
      </c>
      <c r="D18" s="42" t="s">
        <v>94</v>
      </c>
      <c r="E18" s="41">
        <f>VLOOKUP(A18,Promotions!J:N,5,0)</f>
        <v>1.1881181818181894</v>
      </c>
      <c r="F18" s="41">
        <f>VLOOKUP(A18,Promotions!J:O,6,0)</f>
        <v>7.128709090909136</v>
      </c>
      <c r="G18" s="41">
        <f>VLOOKUP(A18,Promotions!J:P,7,0)</f>
        <v>54.5</v>
      </c>
      <c r="H18" s="41">
        <f>VLOOKUP(A18,Promotions!J:Q,8,0)</f>
        <v>327</v>
      </c>
      <c r="I18" s="1"/>
      <c r="J18" s="1"/>
      <c r="K18" s="1"/>
      <c r="L18" s="1"/>
      <c r="M18" s="4" t="s">
        <v>30</v>
      </c>
      <c r="N18" s="5">
        <f t="shared" si="1"/>
        <v>45112</v>
      </c>
      <c r="O18" s="5">
        <f>O17</f>
        <v>45125</v>
      </c>
      <c r="P18" s="8"/>
    </row>
    <row r="19" spans="1:16" ht="15.75" customHeight="1" x14ac:dyDescent="0.25">
      <c r="A19" s="44" t="str">
        <f t="shared" si="0"/>
        <v>Chesterfield 40s</v>
      </c>
      <c r="B19" s="23" t="s">
        <v>19</v>
      </c>
      <c r="C19" s="14" t="s">
        <v>89</v>
      </c>
      <c r="D19" s="42" t="s">
        <v>90</v>
      </c>
      <c r="E19" s="41">
        <f>VLOOKUP(A19,Promotions!J:N,5,0)</f>
        <v>1.5774545454545508</v>
      </c>
      <c r="F19" s="41">
        <f>VLOOKUP(A19,Promotions!J:O,6,0)</f>
        <v>6.3098181818182031</v>
      </c>
      <c r="G19" s="41">
        <f>VLOOKUP(A19,Promotions!J:P,7,0)</f>
        <v>70.5</v>
      </c>
      <c r="H19" s="41">
        <f>VLOOKUP(A19,Promotions!J:Q,8,0)</f>
        <v>282</v>
      </c>
      <c r="I19" s="1"/>
      <c r="J19" s="1"/>
      <c r="K19" s="1"/>
      <c r="L19" s="1"/>
      <c r="M19" s="4" t="s">
        <v>31</v>
      </c>
      <c r="N19" s="5">
        <f t="shared" si="1"/>
        <v>45126</v>
      </c>
      <c r="O19" s="5">
        <f>Table63[[#This Row],[PROMO STARTS]]+27</f>
        <v>45153</v>
      </c>
      <c r="P19" s="8"/>
    </row>
    <row r="20" spans="1:16" ht="15.75" customHeight="1" x14ac:dyDescent="0.25">
      <c r="A20" s="44" t="str">
        <f t="shared" si="0"/>
        <v>Chesterfield Classic20s</v>
      </c>
      <c r="B20" s="23" t="s">
        <v>19</v>
      </c>
      <c r="C20" s="14" t="s">
        <v>132</v>
      </c>
      <c r="D20" s="42" t="s">
        <v>87</v>
      </c>
      <c r="E20" s="41">
        <f>VLOOKUP(A20,Promotions!J:N,5,0)</f>
        <v>1.2862181818181864</v>
      </c>
      <c r="F20" s="41">
        <f>VLOOKUP(A20,Promotions!J:O,6,0)</f>
        <v>12.862181818181865</v>
      </c>
      <c r="G20" s="41">
        <f>VLOOKUP(A20,Promotions!J:P,7,0)</f>
        <v>34.75</v>
      </c>
      <c r="H20" s="41">
        <f>VLOOKUP(A20,Promotions!J:Q,8,0)</f>
        <v>347.5</v>
      </c>
      <c r="I20" s="1"/>
      <c r="J20" s="1"/>
      <c r="K20" s="1"/>
      <c r="L20" s="1"/>
      <c r="M20" s="4" t="s">
        <v>32</v>
      </c>
      <c r="N20" s="5">
        <f t="shared" si="1"/>
        <v>45140</v>
      </c>
      <c r="O20" s="5">
        <f>O19</f>
        <v>45153</v>
      </c>
      <c r="P20" s="8"/>
    </row>
    <row r="21" spans="1:16" ht="15.75" customHeight="1" x14ac:dyDescent="0.25">
      <c r="A21" s="44" t="str">
        <f t="shared" si="0"/>
        <v>Choice Signature20s</v>
      </c>
      <c r="B21" s="23" t="s">
        <v>19</v>
      </c>
      <c r="C21" s="14" t="s">
        <v>95</v>
      </c>
      <c r="D21" s="42" t="s">
        <v>87</v>
      </c>
      <c r="E21" s="41">
        <f>VLOOKUP(A21,Promotions!J:N,5,0)</f>
        <v>0.84076363636363927</v>
      </c>
      <c r="F21" s="41">
        <f>VLOOKUP(A21,Promotions!J:O,6,0)</f>
        <v>8.4076363636363922</v>
      </c>
      <c r="G21" s="41">
        <f>VLOOKUP(A21,Promotions!J:P,7,0)</f>
        <v>44.5</v>
      </c>
      <c r="H21" s="41">
        <f>VLOOKUP(A21,Promotions!J:Q,8,0)</f>
        <v>445</v>
      </c>
      <c r="I21" s="1"/>
      <c r="J21" s="1"/>
      <c r="K21" s="1"/>
      <c r="L21" s="1"/>
      <c r="M21" s="4" t="s">
        <v>33</v>
      </c>
      <c r="N21" s="5">
        <f t="shared" si="1"/>
        <v>45154</v>
      </c>
      <c r="O21" s="5">
        <f>Table63[[#This Row],[PROMO STARTS]]+27</f>
        <v>45181</v>
      </c>
      <c r="P21" s="8"/>
    </row>
    <row r="22" spans="1:16" ht="15.75" customHeight="1" x14ac:dyDescent="0.25">
      <c r="A22" s="44" t="str">
        <f t="shared" si="0"/>
        <v>Choice Signature40s</v>
      </c>
      <c r="B22" s="23" t="s">
        <v>19</v>
      </c>
      <c r="C22" s="14" t="s">
        <v>95</v>
      </c>
      <c r="D22" s="42" t="s">
        <v>90</v>
      </c>
      <c r="E22" s="41">
        <f>VLOOKUP(A22,Promotions!J:N,5,0)</f>
        <v>1.6506909090909065</v>
      </c>
      <c r="F22" s="41">
        <f>VLOOKUP(A22,Promotions!J:O,6,0)</f>
        <v>6.6027636363636262</v>
      </c>
      <c r="G22" s="41">
        <f>VLOOKUP(A22,Promotions!J:P,7,0)</f>
        <v>88.95</v>
      </c>
      <c r="H22" s="41">
        <f>VLOOKUP(A22,Promotions!J:Q,8,0)</f>
        <v>355.8</v>
      </c>
      <c r="I22" s="1"/>
      <c r="J22" s="1"/>
      <c r="K22" s="1"/>
      <c r="L22" s="1"/>
      <c r="M22" s="4" t="s">
        <v>34</v>
      </c>
      <c r="N22" s="5" t="e">
        <f>#REF!+14</f>
        <v>#REF!</v>
      </c>
      <c r="O22" s="5" t="e">
        <f>Table63[[#This Row],[PROMO STARTS]]+27</f>
        <v>#REF!</v>
      </c>
      <c r="P22" s="8"/>
    </row>
    <row r="23" spans="1:16" ht="15.75" customHeight="1" x14ac:dyDescent="0.25">
      <c r="A23" s="44" t="str">
        <f t="shared" si="0"/>
        <v>Longbeach20s</v>
      </c>
      <c r="B23" s="23" t="s">
        <v>19</v>
      </c>
      <c r="C23" s="14" t="s">
        <v>96</v>
      </c>
      <c r="D23" s="42" t="s">
        <v>87</v>
      </c>
      <c r="E23" s="41">
        <f>VLOOKUP(A23,Promotions!J:N,5,0)</f>
        <v>0.9132000000000059</v>
      </c>
      <c r="F23" s="41">
        <f>VLOOKUP(A23,Promotions!J:O,6,0)</f>
        <v>9.1320000000000583</v>
      </c>
      <c r="G23" s="41">
        <f>VLOOKUP(A23,Promotions!J:P,7,0)</f>
        <v>46.5</v>
      </c>
      <c r="H23" s="41">
        <f>VLOOKUP(A23,Promotions!J:Q,8,0)</f>
        <v>465</v>
      </c>
      <c r="I23" s="1"/>
      <c r="J23" s="1"/>
      <c r="K23" s="1"/>
      <c r="L23" s="1"/>
      <c r="M23" s="4" t="s">
        <v>35</v>
      </c>
      <c r="N23" s="5" t="e">
        <f t="shared" si="1"/>
        <v>#REF!</v>
      </c>
      <c r="O23" s="5" t="e">
        <f>O22</f>
        <v>#REF!</v>
      </c>
      <c r="P23" s="8"/>
    </row>
    <row r="24" spans="1:16" ht="15.75" customHeight="1" x14ac:dyDescent="0.25">
      <c r="A24" s="44" t="str">
        <f t="shared" si="0"/>
        <v>Longbeach30s</v>
      </c>
      <c r="B24" s="23" t="s">
        <v>19</v>
      </c>
      <c r="C24" s="14" t="s">
        <v>96</v>
      </c>
      <c r="D24" s="42" t="s">
        <v>94</v>
      </c>
      <c r="E24" s="41">
        <f>VLOOKUP(A24,Promotions!J:N,5,0)</f>
        <v>1.2130272727272804</v>
      </c>
      <c r="F24" s="41">
        <f>VLOOKUP(A24,Promotions!J:O,6,0)</f>
        <v>7.2781636363636819</v>
      </c>
      <c r="G24" s="41">
        <f>VLOOKUP(A24,Promotions!J:P,7,0)</f>
        <v>70.95</v>
      </c>
      <c r="H24" s="41">
        <f>VLOOKUP(A24,Promotions!J:Q,8,0)</f>
        <v>425.70000000000005</v>
      </c>
      <c r="I24" s="1"/>
      <c r="J24" s="1"/>
      <c r="K24" s="1"/>
      <c r="L24" s="1"/>
      <c r="M24" s="4" t="s">
        <v>36</v>
      </c>
      <c r="N24" s="5" t="e">
        <f t="shared" si="1"/>
        <v>#REF!</v>
      </c>
      <c r="O24" s="5" t="e">
        <f>Table63[[#This Row],[PROMO STARTS]]+27</f>
        <v>#REF!</v>
      </c>
      <c r="P24" s="8"/>
    </row>
    <row r="25" spans="1:16" ht="15.75" customHeight="1" x14ac:dyDescent="0.25">
      <c r="A25" s="44" t="str">
        <f t="shared" si="0"/>
        <v>Longbeach40s</v>
      </c>
      <c r="B25" s="23" t="s">
        <v>19</v>
      </c>
      <c r="C25" s="14" t="s">
        <v>96</v>
      </c>
      <c r="D25" s="42" t="s">
        <v>90</v>
      </c>
      <c r="E25" s="41">
        <f>VLOOKUP(A25,Promotions!J:N,5,0)</f>
        <v>1.8745090909091029</v>
      </c>
      <c r="F25" s="41">
        <f>VLOOKUP(A25,Promotions!J:O,6,0)</f>
        <v>7.4980363636364116</v>
      </c>
      <c r="G25" s="41">
        <f>VLOOKUP(A25,Promotions!J:P,7,0)</f>
        <v>80.5</v>
      </c>
      <c r="H25" s="41">
        <f>VLOOKUP(A25,Promotions!J:Q,8,0)</f>
        <v>322</v>
      </c>
      <c r="I25" s="1"/>
      <c r="J25" s="1"/>
      <c r="K25" s="1"/>
      <c r="L25" s="1"/>
      <c r="M25" s="4" t="s">
        <v>37</v>
      </c>
      <c r="N25" s="5" t="e">
        <f t="shared" si="1"/>
        <v>#REF!</v>
      </c>
      <c r="O25" s="5" t="e">
        <f>O24</f>
        <v>#REF!</v>
      </c>
      <c r="P25" s="8"/>
    </row>
    <row r="26" spans="1:16" ht="15.75" customHeight="1" x14ac:dyDescent="0.25">
      <c r="A26" s="44" t="str">
        <f t="shared" si="0"/>
        <v>Longbeach Fresh Burst 25s</v>
      </c>
      <c r="B26" s="23" t="s">
        <v>19</v>
      </c>
      <c r="C26" s="14" t="s">
        <v>97</v>
      </c>
      <c r="D26" s="42" t="s">
        <v>88</v>
      </c>
      <c r="E26" s="41">
        <f>VLOOKUP(A26,Promotions!J:N,5,0)</f>
        <v>1.0592045454545485</v>
      </c>
      <c r="F26" s="41">
        <f>VLOOKUP(A26,Promotions!J:O,6,0)</f>
        <v>8.4736363636363876</v>
      </c>
      <c r="G26" s="41">
        <f>VLOOKUP(A26,Promotions!J:P,7,0)</f>
        <v>50.5</v>
      </c>
      <c r="H26" s="41">
        <f>VLOOKUP(A26,Promotions!J:Q,8,0)</f>
        <v>404</v>
      </c>
      <c r="I26" s="1"/>
      <c r="J26" s="1"/>
      <c r="K26" s="1"/>
      <c r="L26" s="1"/>
      <c r="M26" s="4" t="s">
        <v>38</v>
      </c>
      <c r="N26" s="5" t="e">
        <f t="shared" si="1"/>
        <v>#REF!</v>
      </c>
      <c r="O26" s="5" t="e">
        <f>Table63[[#This Row],[PROMO STARTS]]+27</f>
        <v>#REF!</v>
      </c>
      <c r="P26" s="8"/>
    </row>
    <row r="27" spans="1:16" ht="15.75" customHeight="1" x14ac:dyDescent="0.25">
      <c r="A27" s="44" t="str">
        <f t="shared" si="0"/>
        <v>Longbeach Fresh Burst 30s</v>
      </c>
      <c r="B27" s="23" t="s">
        <v>19</v>
      </c>
      <c r="C27" s="14" t="s">
        <v>97</v>
      </c>
      <c r="D27" s="42" t="s">
        <v>94</v>
      </c>
      <c r="E27" s="41">
        <f>VLOOKUP(A27,Promotions!J:N,5,0)</f>
        <v>1.2382272727272758</v>
      </c>
      <c r="F27" s="41">
        <f>VLOOKUP(A27,Promotions!J:O,6,0)</f>
        <v>7.4293636363636555</v>
      </c>
      <c r="G27" s="41">
        <f>VLOOKUP(A27,Promotions!J:P,7,0)</f>
        <v>61.75</v>
      </c>
      <c r="H27" s="41">
        <f>VLOOKUP(A27,Promotions!J:Q,8,0)</f>
        <v>370.5</v>
      </c>
      <c r="I27" s="1"/>
      <c r="J27" s="1"/>
      <c r="K27" s="1"/>
      <c r="L27" s="1"/>
      <c r="M27" s="4" t="s">
        <v>39</v>
      </c>
      <c r="N27" s="5" t="e">
        <f t="shared" si="1"/>
        <v>#REF!</v>
      </c>
      <c r="O27" s="5" t="e">
        <f>O26</f>
        <v>#REF!</v>
      </c>
      <c r="P27" s="8"/>
    </row>
    <row r="28" spans="1:16" ht="15.75" customHeight="1" x14ac:dyDescent="0.25">
      <c r="A28" s="44" t="str">
        <f t="shared" si="0"/>
        <v>Marlboro25s</v>
      </c>
      <c r="B28" s="23" t="s">
        <v>19</v>
      </c>
      <c r="C28" s="14" t="s">
        <v>138</v>
      </c>
      <c r="D28" s="42" t="s">
        <v>88</v>
      </c>
      <c r="E28" s="41">
        <f>VLOOKUP(A28,Promotions!J:N,5,0)</f>
        <v>1.1323409090909111</v>
      </c>
      <c r="F28" s="41">
        <f>VLOOKUP(A28,Promotions!J:O,6,0)</f>
        <v>9.0587272727272889</v>
      </c>
      <c r="G28" s="41">
        <f>VLOOKUP(A28,Promotions!J:P,7,0)</f>
        <v>68.95</v>
      </c>
      <c r="H28" s="41">
        <f>VLOOKUP(A28,Promotions!J:Q,8,0)</f>
        <v>551.6</v>
      </c>
      <c r="I28" s="1"/>
      <c r="J28" s="1"/>
      <c r="K28" s="1"/>
      <c r="L28" s="1"/>
      <c r="M28" s="4" t="s">
        <v>40</v>
      </c>
      <c r="N28" s="5" t="e">
        <f t="shared" si="1"/>
        <v>#REF!</v>
      </c>
      <c r="O28" s="5" t="e">
        <f>Table63[[#This Row],[PROMO STARTS]]+27</f>
        <v>#REF!</v>
      </c>
      <c r="P28" s="8"/>
    </row>
    <row r="29" spans="1:16" ht="15.75" customHeight="1" x14ac:dyDescent="0.25">
      <c r="A29" s="44" t="str">
        <f t="shared" si="0"/>
        <v>Parliament20s</v>
      </c>
      <c r="B29" s="23" t="s">
        <v>19</v>
      </c>
      <c r="C29" s="14" t="s">
        <v>144</v>
      </c>
      <c r="D29" s="42" t="s">
        <v>87</v>
      </c>
      <c r="E29" s="41">
        <f>VLOOKUP(A29,Promotions!J:N,5,0)</f>
        <v>1.5212727272727311</v>
      </c>
      <c r="F29" s="41">
        <f>VLOOKUP(A29,Promotions!J:O,6,0)</f>
        <v>15.212727272727312</v>
      </c>
      <c r="G29" s="41">
        <f>VLOOKUP(A29,Promotions!J:P,7,0)</f>
        <v>33.950000000000003</v>
      </c>
      <c r="H29" s="41">
        <f>VLOOKUP(A29,Promotions!J:Q,8,0)</f>
        <v>339.5</v>
      </c>
      <c r="I29" s="1"/>
      <c r="J29" s="1"/>
      <c r="K29" s="1"/>
      <c r="L29" s="1"/>
      <c r="M29" s="4" t="s">
        <v>41</v>
      </c>
      <c r="N29" s="5" t="e">
        <f t="shared" si="1"/>
        <v>#REF!</v>
      </c>
      <c r="O29" s="5" t="e">
        <f>O28</f>
        <v>#REF!</v>
      </c>
      <c r="P29" s="8"/>
    </row>
    <row r="30" spans="1:16" ht="15.75" customHeight="1" x14ac:dyDescent="0.25">
      <c r="A30" s="44" t="str">
        <f t="shared" si="0"/>
        <v>Peter Jackson 20s</v>
      </c>
      <c r="B30" s="23" t="s">
        <v>19</v>
      </c>
      <c r="C30" s="14" t="s">
        <v>98</v>
      </c>
      <c r="D30" s="42" t="s">
        <v>87</v>
      </c>
      <c r="E30" s="41">
        <f>VLOOKUP(A30,Promotions!J:N,5,0)</f>
        <v>1.0560909090909121</v>
      </c>
      <c r="F30" s="41">
        <f>VLOOKUP(A30,Promotions!J:O,6,0)</f>
        <v>10.560909090909121</v>
      </c>
      <c r="G30" s="41">
        <f>VLOOKUP(A30,Promotions!J:P,7,0)</f>
        <v>52.5</v>
      </c>
      <c r="H30" s="41">
        <f>VLOOKUP(A30,Promotions!J:Q,8,0)</f>
        <v>525</v>
      </c>
      <c r="I30" s="1"/>
      <c r="J30" s="1"/>
      <c r="K30" s="1"/>
      <c r="L30" s="1"/>
      <c r="M30" s="4"/>
      <c r="N30" s="4"/>
      <c r="O30" s="4"/>
      <c r="P30" s="8"/>
    </row>
    <row r="31" spans="1:16" ht="15.75" customHeight="1" x14ac:dyDescent="0.25">
      <c r="A31" s="44" t="str">
        <f t="shared" si="0"/>
        <v>Peter Jackson Hybrid25s</v>
      </c>
      <c r="B31" s="23" t="s">
        <v>19</v>
      </c>
      <c r="C31" s="14" t="s">
        <v>99</v>
      </c>
      <c r="D31" s="42" t="s">
        <v>88</v>
      </c>
      <c r="E31" s="41">
        <f>VLOOKUP(A31,Promotions!J:N,5,0)</f>
        <v>1.1191363636363665</v>
      </c>
      <c r="F31" s="41">
        <f>VLOOKUP(A31,Promotions!J:O,6,0)</f>
        <v>8.9530909090909319</v>
      </c>
      <c r="G31" s="41">
        <f>VLOOKUP(A31,Promotions!J:P,7,0)</f>
        <v>55.5</v>
      </c>
      <c r="H31" s="41">
        <f>VLOOKUP(A31,Promotions!J:Q,8,0)</f>
        <v>444</v>
      </c>
      <c r="I31" s="1"/>
      <c r="J31" s="1"/>
      <c r="K31" s="1"/>
      <c r="L31" s="1"/>
      <c r="M31" s="4"/>
      <c r="N31" s="5"/>
      <c r="O31" s="5"/>
      <c r="P31" s="8"/>
    </row>
    <row r="32" spans="1:16" ht="15.75" customHeight="1" x14ac:dyDescent="0.25">
      <c r="A32" s="44" t="str">
        <f t="shared" si="0"/>
        <v>Peter Jackson 30s</v>
      </c>
      <c r="B32" s="23" t="s">
        <v>19</v>
      </c>
      <c r="C32" s="14" t="s">
        <v>98</v>
      </c>
      <c r="D32" s="42" t="s">
        <v>94</v>
      </c>
      <c r="E32" s="41">
        <f>VLOOKUP(A32,Promotions!J:N,5,0)</f>
        <v>1.206509090909103</v>
      </c>
      <c r="F32" s="41">
        <f>VLOOKUP(A32,Promotions!J:O,6,0)</f>
        <v>7.2390545454546178</v>
      </c>
      <c r="G32" s="41">
        <f>VLOOKUP(A32,Promotions!J:P,7,0)</f>
        <v>69.95</v>
      </c>
      <c r="H32" s="41">
        <f>VLOOKUP(A32,Promotions!J:Q,8,0)</f>
        <v>419.70000000000005</v>
      </c>
      <c r="I32" s="1"/>
      <c r="J32" s="1"/>
      <c r="K32" s="1"/>
      <c r="L32" s="1"/>
      <c r="M32" s="4"/>
      <c r="N32" s="5"/>
      <c r="O32" s="5"/>
      <c r="P32" s="8"/>
    </row>
    <row r="33" spans="1:16" ht="15.75" customHeight="1" x14ac:dyDescent="0.25">
      <c r="A33" s="44" t="str">
        <f t="shared" si="0"/>
        <v>Peter Jackson 40s</v>
      </c>
      <c r="B33" s="23" t="s">
        <v>19</v>
      </c>
      <c r="C33" s="14" t="s">
        <v>98</v>
      </c>
      <c r="D33" s="42" t="s">
        <v>90</v>
      </c>
      <c r="E33" s="41">
        <f>VLOOKUP(A33,Promotions!J:N,5,0)</f>
        <v>2.1462545454545534</v>
      </c>
      <c r="F33" s="41">
        <f>VLOOKUP(A33,Promotions!J:O,6,0)</f>
        <v>8.5850181818182136</v>
      </c>
      <c r="G33" s="41">
        <f>VLOOKUP(A33,Promotions!J:P,7,0)</f>
        <v>90.5</v>
      </c>
      <c r="H33" s="41"/>
      <c r="I33" s="1"/>
      <c r="J33" s="1"/>
      <c r="K33" s="1"/>
      <c r="L33" s="1"/>
      <c r="M33" s="4"/>
      <c r="N33" s="5"/>
      <c r="O33" s="5"/>
      <c r="P33" s="8"/>
    </row>
    <row r="34" spans="1:16" ht="15.75" customHeight="1" x14ac:dyDescent="0.25">
      <c r="A34" s="44" t="str">
        <f t="shared" si="0"/>
        <v>Peter Jackson Classic20S</v>
      </c>
      <c r="B34" s="23" t="s">
        <v>19</v>
      </c>
      <c r="C34" s="14" t="s">
        <v>100</v>
      </c>
      <c r="D34" s="42" t="s">
        <v>146</v>
      </c>
      <c r="E34" s="41">
        <f>VLOOKUP(A34,Promotions!J:N,5,0)</f>
        <v>2.6430545454545489</v>
      </c>
      <c r="F34" s="41">
        <f>VLOOKUP(A34,Promotions!J:O,6,0)</f>
        <v>26.430545454545491</v>
      </c>
      <c r="G34" s="41">
        <f>VLOOKUP(A34,Promotions!J:P,7,0)</f>
        <v>43.5</v>
      </c>
      <c r="H34" s="41"/>
      <c r="I34" s="1"/>
      <c r="J34" s="1"/>
      <c r="K34" s="1"/>
      <c r="L34" s="1"/>
      <c r="M34" s="4"/>
      <c r="N34" s="5"/>
      <c r="O34" s="5"/>
      <c r="P34" s="8"/>
    </row>
    <row r="35" spans="1:16" ht="15.75" customHeight="1" x14ac:dyDescent="0.25">
      <c r="A35" s="44" t="str">
        <f t="shared" si="0"/>
        <v>Peter Jackson Classic30s</v>
      </c>
      <c r="B35" s="23" t="s">
        <v>19</v>
      </c>
      <c r="C35" s="14" t="s">
        <v>100</v>
      </c>
      <c r="D35" s="42" t="s">
        <v>94</v>
      </c>
      <c r="E35" s="41">
        <f>VLOOKUP(A35,Promotions!J:N,5,0)</f>
        <v>1.4273545454545522</v>
      </c>
      <c r="F35" s="41">
        <f>VLOOKUP(A35,Promotions!J:O,6,0)</f>
        <v>8.5641272727273137</v>
      </c>
      <c r="G35" s="41">
        <f>VLOOKUP(A35,Promotions!J:P,7,0)</f>
        <v>63.5</v>
      </c>
      <c r="H35" s="41"/>
      <c r="I35" s="1"/>
      <c r="J35" s="1"/>
      <c r="K35" s="1"/>
      <c r="L35" s="1"/>
      <c r="M35" s="4"/>
      <c r="N35" s="5"/>
      <c r="O35" s="5"/>
      <c r="P35" s="8"/>
    </row>
    <row r="36" spans="1:16" ht="15.75" customHeight="1" x14ac:dyDescent="0.25">
      <c r="A36" s="44" t="str">
        <f t="shared" si="0"/>
        <v>Bond Street RYO 15g</v>
      </c>
      <c r="B36" s="23" t="s">
        <v>19</v>
      </c>
      <c r="C36" s="14" t="s">
        <v>107</v>
      </c>
      <c r="D36" s="42" t="s">
        <v>104</v>
      </c>
      <c r="E36" s="41">
        <f>VLOOKUP(A36,Promotions!J:N,5,0)</f>
        <v>0.83226363636363476</v>
      </c>
      <c r="F36" s="41">
        <f>VLOOKUP(A36,Promotions!J:O,6,0)</f>
        <v>4.1613181818181744</v>
      </c>
      <c r="G36" s="41">
        <f>VLOOKUP(A36,Promotions!J:P,7,0)</f>
        <v>44.5</v>
      </c>
      <c r="H36" s="41"/>
      <c r="I36" s="1"/>
      <c r="J36" s="1"/>
      <c r="K36" s="1"/>
      <c r="L36" s="1"/>
      <c r="M36" s="4"/>
      <c r="N36" s="5"/>
      <c r="O36" s="5"/>
      <c r="P36" s="8"/>
    </row>
    <row r="37" spans="1:16" ht="15.75" customHeight="1" x14ac:dyDescent="0.25">
      <c r="A37" s="44" t="str">
        <f t="shared" si="0"/>
        <v>Bond Street RYO 25g</v>
      </c>
      <c r="B37" s="23" t="s">
        <v>19</v>
      </c>
      <c r="C37" s="14" t="s">
        <v>107</v>
      </c>
      <c r="D37" s="42" t="s">
        <v>102</v>
      </c>
      <c r="E37" s="41">
        <f>VLOOKUP(A37,Promotions!J:N,5,0)</f>
        <v>1.3346136363636418</v>
      </c>
      <c r="F37" s="41">
        <f>VLOOKUP(A37,Promotions!J:O,6,0)</f>
        <v>6.6730681818182083</v>
      </c>
      <c r="G37" s="41">
        <f>VLOOKUP(A37,Promotions!J:P,7,0)</f>
        <v>70.75</v>
      </c>
      <c r="H37" s="41"/>
      <c r="I37" s="1"/>
      <c r="J37" s="1"/>
      <c r="K37" s="1"/>
      <c r="L37" s="1"/>
      <c r="M37" s="4"/>
      <c r="N37" s="5"/>
      <c r="O37" s="5"/>
      <c r="P37" s="8"/>
    </row>
    <row r="38" spans="1:16" ht="15.75" customHeight="1" x14ac:dyDescent="0.25">
      <c r="A38" s="44" t="str">
        <f t="shared" si="0"/>
        <v>Chesterfield RYO25g</v>
      </c>
      <c r="B38" s="23" t="s">
        <v>19</v>
      </c>
      <c r="C38" s="14" t="s">
        <v>108</v>
      </c>
      <c r="D38" s="42" t="s">
        <v>102</v>
      </c>
      <c r="E38" s="41">
        <f>VLOOKUP(A38,Promotions!J:N,5,0)</f>
        <v>1.5053636363636322</v>
      </c>
      <c r="F38" s="41">
        <f>VLOOKUP(A38,Promotions!J:O,6,0)</f>
        <v>7.526818181818161</v>
      </c>
      <c r="G38" s="41">
        <f>VLOOKUP(A38,Promotions!J:P,7,0)</f>
        <v>64.5</v>
      </c>
      <c r="H38" s="41"/>
      <c r="I38" s="1"/>
      <c r="J38" s="1"/>
      <c r="K38" s="1"/>
      <c r="L38" s="1"/>
      <c r="M38" s="4"/>
      <c r="N38" s="5"/>
      <c r="O38" s="5"/>
      <c r="P38" s="8"/>
    </row>
    <row r="39" spans="1:16" ht="15.75" customHeight="1" x14ac:dyDescent="0.25">
      <c r="A39" s="44" t="str">
        <f t="shared" si="0"/>
        <v>Chesterfield RYO30g</v>
      </c>
      <c r="B39" s="23" t="s">
        <v>19</v>
      </c>
      <c r="C39" s="14" t="s">
        <v>108</v>
      </c>
      <c r="D39" s="42" t="s">
        <v>143</v>
      </c>
      <c r="E39" s="41">
        <f>VLOOKUP(A39,Promotions!J:N,5,0)</f>
        <v>8.2532454545454534</v>
      </c>
      <c r="F39" s="41">
        <f>VLOOKUP(A39,Promotions!J:O,6,0)</f>
        <v>41.266227272727264</v>
      </c>
      <c r="G39" s="41">
        <f>VLOOKUP(A39,Promotions!J:P,7,0)</f>
        <v>69.5</v>
      </c>
      <c r="H39" s="41"/>
      <c r="I39" s="1"/>
      <c r="J39" s="1"/>
      <c r="K39" s="1"/>
      <c r="L39" s="1"/>
      <c r="M39" s="4"/>
      <c r="N39" s="5"/>
      <c r="O39" s="5"/>
      <c r="P39" s="8"/>
    </row>
    <row r="40" spans="1:16" ht="15.75" customHeight="1" x14ac:dyDescent="0.25">
      <c r="A40" s="44" t="str">
        <f t="shared" si="0"/>
        <v>Chesterfield15g</v>
      </c>
      <c r="B40" s="23" t="s">
        <v>19</v>
      </c>
      <c r="C40" s="14" t="s">
        <v>86</v>
      </c>
      <c r="D40" s="42" t="s">
        <v>104</v>
      </c>
      <c r="E40" s="41">
        <f>VLOOKUP(A40,Promotions!J:N,5,0)</f>
        <v>0.63899090909091871</v>
      </c>
      <c r="F40" s="41">
        <f>VLOOKUP(A40,Promotions!J:O,6,0)</f>
        <v>3.1949545454545936</v>
      </c>
      <c r="G40" s="41">
        <f>VLOOKUP(A40,Promotions!J:P,7,0)</f>
        <v>39.5</v>
      </c>
      <c r="H40" s="41"/>
      <c r="I40" s="1"/>
      <c r="J40" s="1"/>
      <c r="K40" s="1"/>
      <c r="L40" s="1"/>
      <c r="M40" s="4"/>
      <c r="N40" s="5"/>
      <c r="O40" s="5"/>
      <c r="P40" s="8"/>
    </row>
    <row r="41" spans="1:16" ht="15.75" customHeight="1" x14ac:dyDescent="0.25">
      <c r="A41" s="44" t="str">
        <f t="shared" si="0"/>
        <v>Choice RYO 15g</v>
      </c>
      <c r="B41" s="23" t="s">
        <v>19</v>
      </c>
      <c r="C41" s="33" t="s">
        <v>101</v>
      </c>
      <c r="D41" s="42" t="s">
        <v>104</v>
      </c>
      <c r="E41" s="41">
        <f>VLOOKUP(A41,Promotions!J:N,5,0)</f>
        <v>0.77870909090909179</v>
      </c>
      <c r="F41" s="41">
        <f>VLOOKUP(A41,Promotions!J:O,6,0)</f>
        <v>3.8935454545454586</v>
      </c>
      <c r="G41" s="41">
        <f>VLOOKUP(A41,Promotions!J:P,7,0)</f>
        <v>40.5</v>
      </c>
      <c r="H41" s="41"/>
      <c r="I41" s="1"/>
      <c r="J41" s="1"/>
      <c r="K41" s="1"/>
      <c r="L41" s="1"/>
      <c r="M41" s="4"/>
      <c r="N41" s="5"/>
      <c r="O41" s="5"/>
      <c r="P41" s="8"/>
    </row>
    <row r="42" spans="1:16" ht="15.75" customHeight="1" x14ac:dyDescent="0.25">
      <c r="A42" s="44" t="str">
        <f t="shared" si="0"/>
        <v>Choice RYO 25g</v>
      </c>
      <c r="B42" s="23" t="s">
        <v>19</v>
      </c>
      <c r="C42" s="33" t="s">
        <v>101</v>
      </c>
      <c r="D42" s="42" t="s">
        <v>102</v>
      </c>
      <c r="E42" s="41">
        <f>VLOOKUP(A42,Promotions!J:N,5,0)</f>
        <v>1.4159318181818294</v>
      </c>
      <c r="F42" s="41">
        <f>VLOOKUP(A42,Promotions!J:O,6,0)</f>
        <v>7.0796590909091472</v>
      </c>
      <c r="G42" s="41">
        <f>VLOOKUP(A42,Promotions!J:P,7,0)</f>
        <v>65.5</v>
      </c>
      <c r="H42" s="41"/>
      <c r="I42" s="1"/>
      <c r="J42" s="1"/>
      <c r="K42" s="1"/>
      <c r="L42" s="1"/>
      <c r="M42" s="4"/>
      <c r="N42" s="5"/>
      <c r="O42" s="5"/>
      <c r="P42" s="8"/>
    </row>
    <row r="43" spans="1:16" ht="15.75" customHeight="1" x14ac:dyDescent="0.25">
      <c r="A43" s="44" t="str">
        <f t="shared" si="0"/>
        <v>Choice RYO 30g</v>
      </c>
      <c r="B43" s="23" t="s">
        <v>19</v>
      </c>
      <c r="C43" s="33" t="s">
        <v>101</v>
      </c>
      <c r="D43" s="42" t="s">
        <v>143</v>
      </c>
      <c r="E43" s="41">
        <f>VLOOKUP(A43,Promotions!J:N,5,0)</f>
        <v>7.9073545454545391</v>
      </c>
      <c r="F43" s="41">
        <f>VLOOKUP(A43,Promotions!J:O,6,0)</f>
        <v>39.536772727272691</v>
      </c>
      <c r="G43" s="41">
        <f>VLOOKUP(A43,Promotions!J:P,7,0)</f>
        <v>70.5</v>
      </c>
      <c r="H43" s="41"/>
      <c r="I43" s="1"/>
      <c r="J43" s="1"/>
      <c r="K43" s="1"/>
      <c r="L43" s="1"/>
      <c r="M43" s="4"/>
      <c r="N43" s="5"/>
      <c r="O43" s="5"/>
      <c r="P43" s="8"/>
    </row>
    <row r="44" spans="1:16" ht="15.75" customHeight="1" x14ac:dyDescent="0.25">
      <c r="A44" s="44" t="str">
        <f t="shared" si="0"/>
        <v>Longbeach RYO 25g</v>
      </c>
      <c r="B44" s="23" t="s">
        <v>19</v>
      </c>
      <c r="C44" s="33" t="s">
        <v>105</v>
      </c>
      <c r="D44" s="42" t="s">
        <v>102</v>
      </c>
      <c r="E44" s="41">
        <f>VLOOKUP(A44,Promotions!J:N,5,0)</f>
        <v>1.1624772727272803</v>
      </c>
      <c r="F44" s="41">
        <f>VLOOKUP(A44,Promotions!J:O,6,0)</f>
        <v>5.8123863636364019</v>
      </c>
      <c r="G44" s="41">
        <f>VLOOKUP(A44,Promotions!J:P,7,0)</f>
        <v>70.95</v>
      </c>
      <c r="H44" s="41"/>
      <c r="I44" s="1"/>
      <c r="J44" s="1"/>
      <c r="K44" s="1"/>
      <c r="L44" s="1"/>
      <c r="M44" s="4"/>
      <c r="N44" s="5"/>
      <c r="O44" s="5"/>
      <c r="P44" s="8"/>
    </row>
    <row r="45" spans="1:16" ht="15.75" customHeight="1" x14ac:dyDescent="0.25">
      <c r="A45" s="44" t="str">
        <f t="shared" si="0"/>
        <v>Longbeach RYO 30g</v>
      </c>
      <c r="B45" s="23" t="s">
        <v>19</v>
      </c>
      <c r="C45" s="33" t="s">
        <v>105</v>
      </c>
      <c r="D45" s="42" t="s">
        <v>143</v>
      </c>
      <c r="E45" s="41">
        <f>VLOOKUP(A45,Promotions!J:N,5,0)</f>
        <v>5.5408999999999828</v>
      </c>
      <c r="F45" s="41">
        <f>VLOOKUP(A45,Promotions!J:O,6,0)</f>
        <v>27.704499999999914</v>
      </c>
      <c r="G45" s="41">
        <f>VLOOKUP(A45,Promotions!J:P,7,0)</f>
        <v>75.95</v>
      </c>
      <c r="H45" s="41"/>
      <c r="I45" s="1"/>
      <c r="J45" s="1"/>
      <c r="K45" s="1"/>
      <c r="L45" s="1"/>
      <c r="M45" s="4"/>
      <c r="N45" s="5"/>
      <c r="O45" s="5"/>
      <c r="P45" s="8"/>
    </row>
    <row r="46" spans="1:16" ht="15.75" customHeight="1" x14ac:dyDescent="0.25">
      <c r="A46" s="44" t="str">
        <f t="shared" si="0"/>
        <v>Longbeach RYO 45g</v>
      </c>
      <c r="B46" s="23" t="s">
        <v>19</v>
      </c>
      <c r="C46" s="33" t="s">
        <v>105</v>
      </c>
      <c r="D46" s="42" t="s">
        <v>106</v>
      </c>
      <c r="E46" s="41">
        <f>VLOOKUP(A46,Promotions!J:N,5,0)</f>
        <v>2.1016363636363424</v>
      </c>
      <c r="F46" s="41">
        <f>VLOOKUP(A46,Promotions!J:O,6,0)</f>
        <v>10.508181818181711</v>
      </c>
      <c r="G46" s="41">
        <f>VLOOKUP(A46,Promotions!J:P,7,0)</f>
        <v>131.94999999999999</v>
      </c>
      <c r="H46" s="41"/>
      <c r="I46" s="1"/>
      <c r="J46" s="1"/>
      <c r="K46" s="1"/>
      <c r="L46" s="1"/>
      <c r="M46" s="4"/>
      <c r="N46" s="5"/>
      <c r="O46" s="5"/>
      <c r="P46" s="8"/>
    </row>
    <row r="47" spans="1:16" ht="15.75" customHeight="1" x14ac:dyDescent="0.25">
      <c r="I47" s="1"/>
      <c r="J47" s="1"/>
      <c r="K47" s="1"/>
      <c r="L47" s="1"/>
      <c r="M47" s="4"/>
      <c r="N47" s="5"/>
      <c r="O47" s="5"/>
      <c r="P47" s="8"/>
    </row>
    <row r="48" spans="1:16" ht="15.75" customHeight="1" x14ac:dyDescent="0.25">
      <c r="I48" s="1"/>
      <c r="J48" s="1"/>
      <c r="K48" s="1"/>
      <c r="L48" s="1"/>
      <c r="M48" s="4"/>
      <c r="N48" s="5"/>
      <c r="O48" s="5"/>
      <c r="P48" s="8"/>
    </row>
    <row r="49" spans="9:16" ht="15.75" customHeight="1" x14ac:dyDescent="0.25">
      <c r="I49" s="1"/>
      <c r="J49" s="1"/>
      <c r="K49" s="1"/>
      <c r="L49" s="1"/>
      <c r="M49" s="4"/>
      <c r="N49" s="5"/>
      <c r="O49" s="5"/>
      <c r="P49" s="8"/>
    </row>
    <row r="50" spans="9:16" ht="15.75" customHeight="1" x14ac:dyDescent="0.25">
      <c r="I50" s="1"/>
      <c r="J50" s="1"/>
      <c r="K50" s="1"/>
      <c r="L50" s="1"/>
      <c r="M50" s="4"/>
      <c r="N50" s="5"/>
      <c r="O50" s="5"/>
      <c r="P50" s="8"/>
    </row>
    <row r="51" spans="9:16" ht="15.75" customHeight="1" x14ac:dyDescent="0.25">
      <c r="I51" s="1"/>
      <c r="J51" s="1"/>
      <c r="K51" s="1"/>
      <c r="L51" s="1"/>
      <c r="M51" s="4"/>
      <c r="N51" s="5"/>
      <c r="O51" s="5"/>
      <c r="P51" s="8"/>
    </row>
    <row r="52" spans="9:16" ht="15.75" customHeight="1" x14ac:dyDescent="0.25">
      <c r="I52" s="1"/>
      <c r="J52" s="1"/>
      <c r="K52" s="1"/>
      <c r="L52" s="1"/>
      <c r="M52" s="4"/>
      <c r="N52" s="5"/>
      <c r="O52" s="5"/>
      <c r="P52" s="8"/>
    </row>
    <row r="53" spans="9:16" ht="15.75" customHeight="1" x14ac:dyDescent="0.25">
      <c r="I53" s="1"/>
      <c r="J53" s="1"/>
      <c r="K53" s="1"/>
      <c r="L53" s="1"/>
      <c r="M53" s="4"/>
      <c r="N53" s="5"/>
      <c r="O53" s="5"/>
      <c r="P53" s="8"/>
    </row>
    <row r="54" spans="9:16" ht="15.75" customHeight="1" x14ac:dyDescent="0.25">
      <c r="I54" s="1"/>
      <c r="J54" s="1"/>
      <c r="K54" s="1"/>
      <c r="L54" s="1"/>
      <c r="M54" s="4"/>
      <c r="N54" s="5"/>
      <c r="O54" s="5"/>
      <c r="P54" s="8"/>
    </row>
    <row r="55" spans="9:16" ht="15.75" customHeight="1" x14ac:dyDescent="0.25">
      <c r="I55" s="1"/>
      <c r="J55" s="1"/>
      <c r="K55" s="1"/>
      <c r="L55" s="1"/>
      <c r="M55" s="4"/>
      <c r="N55" s="5"/>
      <c r="O55" s="5"/>
      <c r="P55" s="8"/>
    </row>
    <row r="56" spans="9:16" ht="15.75" customHeight="1" x14ac:dyDescent="0.25">
      <c r="I56" s="1"/>
      <c r="J56" s="1"/>
      <c r="K56" s="1"/>
      <c r="L56" s="1"/>
      <c r="M56" s="4"/>
      <c r="N56" s="5"/>
      <c r="O56" s="5"/>
      <c r="P56" s="8"/>
    </row>
    <row r="57" spans="9:16" ht="15.75" customHeight="1" x14ac:dyDescent="0.25">
      <c r="I57" s="1"/>
      <c r="J57" s="1"/>
      <c r="K57" s="1"/>
      <c r="L57" s="1"/>
      <c r="M57" s="4"/>
      <c r="N57" s="5"/>
      <c r="O57" s="5"/>
      <c r="P57" s="8"/>
    </row>
    <row r="58" spans="9:16" ht="15.75" customHeight="1" x14ac:dyDescent="0.25">
      <c r="I58" s="1"/>
      <c r="J58" s="1"/>
      <c r="K58" s="1"/>
      <c r="L58" s="1"/>
      <c r="M58" s="4"/>
      <c r="N58" s="5"/>
      <c r="O58" s="5"/>
      <c r="P58" s="8"/>
    </row>
    <row r="59" spans="9:16" ht="15.75" customHeight="1" x14ac:dyDescent="0.25">
      <c r="I59" s="1"/>
      <c r="J59" s="1"/>
      <c r="K59" s="1"/>
      <c r="L59" s="1"/>
      <c r="M59" s="4"/>
      <c r="N59" s="5"/>
      <c r="O59" s="5"/>
      <c r="P59" s="8"/>
    </row>
    <row r="60" spans="9:16" ht="15.75" customHeight="1" x14ac:dyDescent="0.25">
      <c r="I60" s="1"/>
      <c r="J60" s="1"/>
      <c r="K60" s="1"/>
      <c r="L60" s="1"/>
      <c r="M60" s="4"/>
      <c r="N60" s="5"/>
      <c r="O60" s="5"/>
      <c r="P60" s="8"/>
    </row>
    <row r="61" spans="9:16" ht="15.75" customHeight="1" x14ac:dyDescent="0.25">
      <c r="I61" s="1"/>
      <c r="J61" s="1"/>
      <c r="K61" s="1"/>
      <c r="L61" s="1"/>
      <c r="M61" s="4"/>
      <c r="N61" s="5"/>
      <c r="O61" s="5"/>
      <c r="P61" s="8"/>
    </row>
    <row r="62" spans="9:16" ht="15.75" customHeight="1" x14ac:dyDescent="0.25">
      <c r="I62" s="1"/>
      <c r="J62" s="1"/>
      <c r="K62" s="1"/>
      <c r="L62" s="1"/>
      <c r="M62" s="4"/>
      <c r="N62" s="5"/>
      <c r="O62" s="5"/>
      <c r="P62" s="8"/>
    </row>
    <row r="63" spans="9:16" ht="15.75" customHeight="1" x14ac:dyDescent="0.25">
      <c r="I63" s="1"/>
      <c r="J63" s="1"/>
      <c r="K63" s="1"/>
      <c r="L63" s="1"/>
      <c r="M63" s="4"/>
      <c r="N63" s="5"/>
      <c r="O63" s="5"/>
      <c r="P63" s="8"/>
    </row>
    <row r="64" spans="9:16" ht="15.75" customHeight="1" x14ac:dyDescent="0.25">
      <c r="I64" s="1"/>
      <c r="J64" s="1"/>
      <c r="K64" s="1"/>
      <c r="L64" s="1"/>
      <c r="M64" s="4"/>
      <c r="N64" s="5"/>
      <c r="O64" s="5"/>
      <c r="P64" s="8"/>
    </row>
    <row r="65" spans="9:16" ht="15.75" customHeight="1" x14ac:dyDescent="0.25">
      <c r="I65" s="1"/>
      <c r="J65" s="1"/>
      <c r="K65" s="1"/>
      <c r="L65" s="1"/>
      <c r="M65" s="4"/>
      <c r="N65" s="5"/>
      <c r="O65" s="5"/>
      <c r="P65" s="8"/>
    </row>
    <row r="66" spans="9:16" ht="15.75" customHeight="1" x14ac:dyDescent="0.25">
      <c r="I66" s="1"/>
      <c r="J66" s="1"/>
      <c r="K66" s="1"/>
      <c r="L66" s="1"/>
      <c r="M66" s="4"/>
      <c r="N66" s="5"/>
      <c r="O66" s="5"/>
      <c r="P66" s="8"/>
    </row>
    <row r="67" spans="9:16" ht="15.75" customHeight="1" x14ac:dyDescent="0.25">
      <c r="I67" s="1"/>
      <c r="J67" s="1"/>
      <c r="K67" s="1"/>
      <c r="L67" s="1"/>
      <c r="M67" s="4"/>
      <c r="N67" s="5"/>
      <c r="O67" s="5"/>
      <c r="P67" s="8"/>
    </row>
    <row r="68" spans="9:16" ht="15.75" customHeight="1" x14ac:dyDescent="0.25">
      <c r="I68" s="1"/>
      <c r="J68" s="1"/>
      <c r="K68" s="1"/>
      <c r="L68" s="1"/>
      <c r="M68" s="4"/>
      <c r="N68" s="5"/>
      <c r="O68" s="5"/>
      <c r="P68" s="8"/>
    </row>
    <row r="69" spans="9:16" ht="15.75" customHeight="1" x14ac:dyDescent="0.25">
      <c r="I69" s="1"/>
      <c r="J69" s="1"/>
      <c r="K69" s="1"/>
      <c r="L69" s="1"/>
      <c r="M69" s="4"/>
      <c r="N69" s="5"/>
      <c r="O69" s="5"/>
      <c r="P69" s="8"/>
    </row>
    <row r="70" spans="9:16" ht="15.75" customHeight="1" x14ac:dyDescent="0.25">
      <c r="I70" s="1"/>
      <c r="J70" s="1"/>
      <c r="K70" s="1"/>
      <c r="L70" s="1"/>
      <c r="M70" s="4"/>
      <c r="N70" s="5"/>
      <c r="O70" s="5"/>
      <c r="P70" s="8"/>
    </row>
    <row r="71" spans="9:16" ht="15.75" customHeight="1" x14ac:dyDescent="0.25">
      <c r="I71" s="1"/>
      <c r="J71" s="1"/>
      <c r="K71" s="1"/>
      <c r="L71" s="1"/>
      <c r="M71" s="4"/>
      <c r="N71" s="5"/>
      <c r="O71" s="5"/>
      <c r="P71" s="8"/>
    </row>
    <row r="72" spans="9:16" ht="15.75" customHeight="1" x14ac:dyDescent="0.25">
      <c r="I72" s="1"/>
      <c r="J72" s="1"/>
      <c r="K72" s="1"/>
      <c r="L72" s="1"/>
      <c r="M72" s="4"/>
      <c r="N72" s="5"/>
      <c r="O72" s="5"/>
      <c r="P72" s="8"/>
    </row>
    <row r="73" spans="9:16" ht="15.75" customHeight="1" x14ac:dyDescent="0.25">
      <c r="I73" s="1"/>
      <c r="J73" s="1"/>
      <c r="K73" s="1"/>
      <c r="L73" s="1"/>
      <c r="M73" s="4"/>
      <c r="N73" s="5"/>
      <c r="O73" s="5"/>
      <c r="P73" s="8"/>
    </row>
    <row r="74" spans="9:16" ht="15.75" customHeight="1" x14ac:dyDescent="0.25">
      <c r="I74" s="1"/>
      <c r="J74" s="1"/>
      <c r="K74" s="1"/>
      <c r="L74" s="1"/>
      <c r="M74" s="4"/>
      <c r="N74" s="5"/>
      <c r="O74" s="5"/>
      <c r="P74" s="8"/>
    </row>
    <row r="75" spans="9:16" ht="15.75" customHeight="1" x14ac:dyDescent="0.25">
      <c r="I75" s="1"/>
      <c r="J75" s="1"/>
      <c r="K75" s="1"/>
      <c r="L75" s="1"/>
      <c r="M75" s="4"/>
      <c r="N75" s="5"/>
      <c r="O75" s="5"/>
      <c r="P75" s="8"/>
    </row>
    <row r="76" spans="9:16" ht="15.75" customHeight="1" x14ac:dyDescent="0.25">
      <c r="I76" s="1"/>
      <c r="J76" s="1"/>
      <c r="K76" s="1"/>
      <c r="L76" s="1"/>
      <c r="M76" s="4"/>
      <c r="N76" s="5"/>
      <c r="O76" s="5"/>
      <c r="P76" s="8"/>
    </row>
    <row r="77" spans="9:16" ht="15.75" customHeight="1" x14ac:dyDescent="0.25">
      <c r="I77" s="1"/>
      <c r="J77" s="1"/>
      <c r="K77" s="1"/>
      <c r="L77" s="1"/>
      <c r="M77" s="4"/>
      <c r="N77" s="5"/>
      <c r="O77" s="5"/>
      <c r="P77" s="8"/>
    </row>
    <row r="78" spans="9:16" ht="15.75" customHeight="1" x14ac:dyDescent="0.25">
      <c r="I78" s="1"/>
      <c r="J78" s="1"/>
      <c r="K78" s="1"/>
      <c r="L78" s="1"/>
      <c r="M78" s="4"/>
      <c r="N78" s="5"/>
      <c r="O78" s="5"/>
      <c r="P78" s="8"/>
    </row>
  </sheetData>
  <mergeCells count="5">
    <mergeCell ref="B1:H2"/>
    <mergeCell ref="B4:B5"/>
    <mergeCell ref="C4:C5"/>
    <mergeCell ref="G4:G5"/>
    <mergeCell ref="H4:H5"/>
  </mergeCells>
  <dataValidations count="2">
    <dataValidation type="list" allowBlank="1" showInputMessage="1" showErrorMessage="1" sqref="H4:H5" xr:uid="{9E0016C0-7AE2-48EB-9F61-CE8D11F86954}">
      <formula1>$P$5:$P$6</formula1>
    </dataValidation>
    <dataValidation type="list" allowBlank="1" showInputMessage="1" showErrorMessage="1" sqref="C4:C5" xr:uid="{19460D8E-F40C-4C15-85EB-E6F0EE417012}">
      <formula1>$M$5:$M$66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82" fitToHeight="5" orientation="landscape" r:id="rId1"/>
  <headerFooter>
    <oddHeader>&amp;C&amp;"Verdana,Bold Italic"&amp;16&amp;K00-049Group Promotion Summary - TOBACCO GROUP 2&amp;R&amp;"Verdana,Bold Italic"&amp;16&amp;K00-049Week No:  9 and 10</oddHeader>
    <oddFooter>&amp;R&amp;"Arial,Bold"&amp;14&amp;K00-049Page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B558-F336-4901-9B59-4301E117E868}">
  <sheetPr codeName="Sheet3"/>
  <dimension ref="A1:X43"/>
  <sheetViews>
    <sheetView zoomScale="85" zoomScaleNormal="85" workbookViewId="0">
      <selection activeCell="B29" sqref="B29"/>
    </sheetView>
  </sheetViews>
  <sheetFormatPr defaultRowHeight="15" x14ac:dyDescent="0.25"/>
  <cols>
    <col min="1" max="1" width="25.7109375" bestFit="1" customWidth="1"/>
    <col min="2" max="2" width="25.85546875" bestFit="1" customWidth="1"/>
    <col min="3" max="3" width="23.42578125" bestFit="1" customWidth="1"/>
    <col min="4" max="4" width="15.5703125" style="30" bestFit="1" customWidth="1"/>
    <col min="5" max="5" width="8.85546875" bestFit="1" customWidth="1"/>
    <col min="6" max="6" width="18.85546875" bestFit="1" customWidth="1"/>
    <col min="7" max="7" width="10.140625" bestFit="1" customWidth="1"/>
    <col min="8" max="8" width="16.5703125" bestFit="1" customWidth="1"/>
    <col min="10" max="10" width="25.7109375" style="45" bestFit="1" customWidth="1"/>
    <col min="11" max="11" width="26.85546875" bestFit="1" customWidth="1"/>
    <col min="12" max="12" width="23.42578125" bestFit="1" customWidth="1"/>
    <col min="13" max="13" width="15.5703125" style="30" bestFit="1" customWidth="1"/>
    <col min="14" max="14" width="17.140625" bestFit="1" customWidth="1"/>
    <col min="15" max="15" width="11" bestFit="1" customWidth="1"/>
    <col min="16" max="16" width="10.140625" bestFit="1" customWidth="1"/>
    <col min="17" max="17" width="16.5703125" bestFit="1" customWidth="1"/>
    <col min="19" max="19" width="20.28515625" bestFit="1" customWidth="1"/>
    <col min="21" max="21" width="9.42578125" style="43" bestFit="1" customWidth="1"/>
    <col min="22" max="22" width="8.7109375" style="43"/>
    <col min="23" max="23" width="10.140625" style="43" bestFit="1" customWidth="1"/>
    <col min="24" max="24" width="16.42578125" style="43" bestFit="1" customWidth="1"/>
  </cols>
  <sheetData>
    <row r="1" spans="1:20" ht="33.75" x14ac:dyDescent="0.25">
      <c r="B1" s="29" t="s">
        <v>42</v>
      </c>
      <c r="K1" s="31" t="s">
        <v>43</v>
      </c>
    </row>
    <row r="2" spans="1:20" ht="43.35" customHeight="1" x14ac:dyDescent="0.25">
      <c r="B2" s="32" t="s">
        <v>44</v>
      </c>
      <c r="C2" s="35" t="s">
        <v>45</v>
      </c>
      <c r="D2" s="37" t="s">
        <v>46</v>
      </c>
      <c r="E2" s="32" t="s">
        <v>47</v>
      </c>
      <c r="F2" s="32" t="s">
        <v>48</v>
      </c>
      <c r="G2" s="32" t="s">
        <v>49</v>
      </c>
      <c r="H2" s="32" t="s">
        <v>50</v>
      </c>
      <c r="K2" s="32" t="s">
        <v>44</v>
      </c>
      <c r="L2" s="35" t="s">
        <v>45</v>
      </c>
      <c r="M2" s="37" t="s">
        <v>46</v>
      </c>
      <c r="N2" s="32" t="s">
        <v>47</v>
      </c>
      <c r="O2" s="32" t="s">
        <v>48</v>
      </c>
      <c r="P2" s="32" t="s">
        <v>49</v>
      </c>
      <c r="Q2" s="32" t="s">
        <v>50</v>
      </c>
    </row>
    <row r="3" spans="1:20" x14ac:dyDescent="0.25">
      <c r="A3" t="str">
        <f>C3&amp;D3</f>
        <v>Albany20s</v>
      </c>
      <c r="B3" s="33" t="s">
        <v>133</v>
      </c>
      <c r="C3" s="36" t="str">
        <f>VLOOKUP(B3,Mapping!A:B,2,0)</f>
        <v>Albany</v>
      </c>
      <c r="D3" s="38" t="str">
        <f>VLOOKUP(B3,Mapping!A:C,3,0)</f>
        <v>20s</v>
      </c>
      <c r="E3" s="40">
        <v>1.4478545454545513</v>
      </c>
      <c r="F3" s="40">
        <v>14.478545454545513</v>
      </c>
      <c r="G3" s="40">
        <v>32.950000000000003</v>
      </c>
      <c r="H3" s="40">
        <v>329.5</v>
      </c>
      <c r="J3" s="45" t="str">
        <f>L3&amp;M3</f>
        <v>Albany20s</v>
      </c>
      <c r="K3" s="33" t="s">
        <v>133</v>
      </c>
      <c r="L3" s="36" t="str">
        <f>VLOOKUP(K3,Mapping!A:B,2,0)</f>
        <v>Albany</v>
      </c>
      <c r="M3" s="38" t="str">
        <f>VLOOKUP(K3,Mapping!A:C,3,0)</f>
        <v>20s</v>
      </c>
      <c r="N3" s="40">
        <v>1.2296727272727312</v>
      </c>
      <c r="O3" s="40">
        <v>12.296727272727313</v>
      </c>
      <c r="P3" s="40">
        <v>33.950000000000003</v>
      </c>
      <c r="Q3" s="40">
        <v>339.5</v>
      </c>
      <c r="S3" s="43"/>
      <c r="T3" s="12"/>
    </row>
    <row r="4" spans="1:20" x14ac:dyDescent="0.25">
      <c r="A4" t="str">
        <f t="shared" ref="A4:A29" si="0">C4&amp;D4</f>
        <v>Alpine25s</v>
      </c>
      <c r="B4" s="33" t="s">
        <v>135</v>
      </c>
      <c r="C4" s="36" t="str">
        <f>VLOOKUP(B4,Mapping!A:B,2,0)</f>
        <v>Alpine</v>
      </c>
      <c r="D4" s="38" t="str">
        <f>VLOOKUP(B4,Mapping!A:C,3,0)</f>
        <v>25s</v>
      </c>
      <c r="E4" s="40">
        <v>1.1314090909090813</v>
      </c>
      <c r="F4" s="40">
        <v>4.525636363636325</v>
      </c>
      <c r="G4" s="40">
        <v>72.5</v>
      </c>
      <c r="H4" s="40">
        <v>290</v>
      </c>
      <c r="J4" s="45" t="str">
        <f t="shared" ref="J4:J43" si="1">L4&amp;M4</f>
        <v>Alpine25s</v>
      </c>
      <c r="K4" s="33" t="s">
        <v>135</v>
      </c>
      <c r="L4" s="36" t="str">
        <f>VLOOKUP(K4,Mapping!A:B,2,0)</f>
        <v>Alpine</v>
      </c>
      <c r="M4" s="38" t="str">
        <f>VLOOKUP(K4,Mapping!A:C,3,0)</f>
        <v>25s</v>
      </c>
      <c r="N4" s="40">
        <v>1.2677727272727228</v>
      </c>
      <c r="O4" s="40">
        <v>5.0710909090908913</v>
      </c>
      <c r="P4" s="40">
        <v>73.95</v>
      </c>
      <c r="Q4" s="40">
        <v>295.8</v>
      </c>
      <c r="S4" s="43"/>
      <c r="T4" s="12"/>
    </row>
    <row r="5" spans="1:20" x14ac:dyDescent="0.25">
      <c r="A5" t="str">
        <f t="shared" si="0"/>
        <v>Bond Street20s</v>
      </c>
      <c r="B5" s="33" t="s">
        <v>113</v>
      </c>
      <c r="C5" s="36" t="str">
        <f>VLOOKUP(B5,Mapping!A:B,2,0)</f>
        <v>Bond Street</v>
      </c>
      <c r="D5" s="38" t="str">
        <f>VLOOKUP(B5,Mapping!A:C,3,0)</f>
        <v>20s</v>
      </c>
      <c r="E5" s="40">
        <v>0.87890909090909664</v>
      </c>
      <c r="F5" s="40">
        <v>8.7890909090909659</v>
      </c>
      <c r="G5" s="40">
        <v>42.5</v>
      </c>
      <c r="H5" s="40">
        <v>425</v>
      </c>
      <c r="J5" s="45" t="str">
        <f t="shared" si="1"/>
        <v>Bond Street20s</v>
      </c>
      <c r="K5" s="33" t="s">
        <v>113</v>
      </c>
      <c r="L5" s="36" t="str">
        <f>VLOOKUP(K5,Mapping!A:B,2,0)</f>
        <v>Bond Street</v>
      </c>
      <c r="M5" s="38" t="str">
        <f>VLOOKUP(K5,Mapping!A:C,3,0)</f>
        <v>20s</v>
      </c>
      <c r="N5" s="40">
        <v>0.83345454545455366</v>
      </c>
      <c r="O5" s="40">
        <v>8.3345454545455375</v>
      </c>
      <c r="P5" s="40">
        <v>43.5</v>
      </c>
      <c r="Q5" s="40">
        <v>435</v>
      </c>
      <c r="S5" s="43"/>
      <c r="T5" s="12"/>
    </row>
    <row r="6" spans="1:20" x14ac:dyDescent="0.25">
      <c r="A6" t="str">
        <f t="shared" si="0"/>
        <v>Bond Street 30s</v>
      </c>
      <c r="B6" s="33" t="s">
        <v>54</v>
      </c>
      <c r="C6" s="36" t="str">
        <f>VLOOKUP(B6,Mapping!A:B,2,0)</f>
        <v xml:space="preserve">Bond Street </v>
      </c>
      <c r="D6" s="38" t="str">
        <f>VLOOKUP(B6,Mapping!A:C,3,0)</f>
        <v>30s</v>
      </c>
      <c r="E6" s="40">
        <v>1.0359454545454643</v>
      </c>
      <c r="F6" s="40">
        <v>6.2156727272727865</v>
      </c>
      <c r="G6" s="40">
        <v>58.5</v>
      </c>
      <c r="H6" s="40">
        <v>351</v>
      </c>
      <c r="J6" s="45" t="str">
        <f t="shared" si="1"/>
        <v>Bond Street 30s</v>
      </c>
      <c r="K6" s="33" t="s">
        <v>54</v>
      </c>
      <c r="L6" s="36" t="str">
        <f>VLOOKUP(K6,Mapping!A:B,2,0)</f>
        <v xml:space="preserve">Bond Street </v>
      </c>
      <c r="M6" s="38" t="str">
        <f>VLOOKUP(K6,Mapping!A:C,3,0)</f>
        <v>30s</v>
      </c>
      <c r="N6" s="40">
        <v>1.2904909090909134</v>
      </c>
      <c r="O6" s="40">
        <v>7.742945454545481</v>
      </c>
      <c r="P6" s="40">
        <v>59.5</v>
      </c>
      <c r="Q6" s="40">
        <v>357</v>
      </c>
      <c r="S6" s="43"/>
      <c r="T6" s="12"/>
    </row>
    <row r="7" spans="1:20" x14ac:dyDescent="0.25">
      <c r="A7" t="str">
        <f t="shared" si="0"/>
        <v>Bond Street 40s</v>
      </c>
      <c r="B7" s="33" t="s">
        <v>55</v>
      </c>
      <c r="C7" s="36" t="str">
        <f>VLOOKUP(B7,Mapping!A:B,2,0)</f>
        <v xml:space="preserve">Bond Street </v>
      </c>
      <c r="D7" s="38" t="str">
        <f>VLOOKUP(B7,Mapping!A:C,3,0)</f>
        <v>40s</v>
      </c>
      <c r="E7" s="40">
        <v>1.2100727272727272</v>
      </c>
      <c r="F7" s="40">
        <v>4.8402909090909088</v>
      </c>
      <c r="G7" s="40">
        <v>80.5</v>
      </c>
      <c r="H7" s="40">
        <v>322</v>
      </c>
      <c r="J7" s="45" t="str">
        <f t="shared" si="1"/>
        <v>Bond Street 40s</v>
      </c>
      <c r="K7" s="33" t="s">
        <v>55</v>
      </c>
      <c r="L7" s="36" t="str">
        <f>VLOOKUP(K7,Mapping!A:B,2,0)</f>
        <v xml:space="preserve">Bond Street </v>
      </c>
      <c r="M7" s="38" t="str">
        <f>VLOOKUP(K7,Mapping!A:C,3,0)</f>
        <v>40s</v>
      </c>
      <c r="N7" s="40">
        <v>1.4918909090909112</v>
      </c>
      <c r="O7" s="40">
        <v>5.9675636363636446</v>
      </c>
      <c r="P7" s="40">
        <v>81.95</v>
      </c>
      <c r="Q7" s="40">
        <v>327.8</v>
      </c>
      <c r="S7" s="43"/>
      <c r="T7" s="12"/>
    </row>
    <row r="8" spans="1:20" x14ac:dyDescent="0.25">
      <c r="A8" t="str">
        <f t="shared" si="0"/>
        <v>Bond Street Classic 20s</v>
      </c>
      <c r="B8" s="33" t="s">
        <v>114</v>
      </c>
      <c r="C8" s="36" t="str">
        <f>VLOOKUP(B8,Mapping!A:B,2,0)</f>
        <v xml:space="preserve">Bond Street Classic </v>
      </c>
      <c r="D8" s="38" t="str">
        <f>VLOOKUP(B8,Mapping!A:C,3,0)</f>
        <v>20s</v>
      </c>
      <c r="E8" s="40">
        <v>1.305781818181825</v>
      </c>
      <c r="F8" s="40">
        <v>13.05781818181825</v>
      </c>
      <c r="G8" s="40">
        <v>36.950000000000003</v>
      </c>
      <c r="H8" s="40">
        <v>369.5</v>
      </c>
      <c r="J8" s="45" t="str">
        <f t="shared" si="1"/>
        <v>Bond Street Classic 20s</v>
      </c>
      <c r="K8" s="33" t="s">
        <v>114</v>
      </c>
      <c r="L8" s="36" t="str">
        <f>VLOOKUP(K8,Mapping!A:B,2,0)</f>
        <v xml:space="preserve">Bond Street Classic </v>
      </c>
      <c r="M8" s="38" t="str">
        <f>VLOOKUP(K8,Mapping!A:C,3,0)</f>
        <v>20s</v>
      </c>
      <c r="N8" s="40">
        <v>1.1603272727272762</v>
      </c>
      <c r="O8" s="40">
        <v>11.603272727272762</v>
      </c>
      <c r="P8" s="40">
        <v>37.950000000000003</v>
      </c>
      <c r="Q8" s="40">
        <v>379.5</v>
      </c>
      <c r="S8" s="43"/>
      <c r="T8" s="12"/>
    </row>
    <row r="9" spans="1:20" x14ac:dyDescent="0.25">
      <c r="A9" t="str">
        <f t="shared" si="0"/>
        <v>Bond Street Classic 25s</v>
      </c>
      <c r="B9" s="33" t="s">
        <v>56</v>
      </c>
      <c r="C9" s="36" t="str">
        <f>VLOOKUP(B9,Mapping!A:B,2,0)</f>
        <v xml:space="preserve">Bond Street Classic </v>
      </c>
      <c r="D9" s="38" t="str">
        <f>VLOOKUP(B9,Mapping!A:C,3,0)</f>
        <v>25s</v>
      </c>
      <c r="E9" s="40">
        <v>1.0105454545454571</v>
      </c>
      <c r="F9" s="40">
        <v>8.0843636363636566</v>
      </c>
      <c r="G9" s="40">
        <v>46.5</v>
      </c>
      <c r="H9" s="40">
        <v>372</v>
      </c>
      <c r="J9" s="45" t="str">
        <f t="shared" si="1"/>
        <v>Bond Street Classic 25s</v>
      </c>
      <c r="K9" s="33" t="s">
        <v>56</v>
      </c>
      <c r="L9" s="36" t="str">
        <f>VLOOKUP(K9,Mapping!A:B,2,0)</f>
        <v xml:space="preserve">Bond Street Classic </v>
      </c>
      <c r="M9" s="38" t="str">
        <f>VLOOKUP(K9,Mapping!A:C,3,0)</f>
        <v>25s</v>
      </c>
      <c r="N9" s="40">
        <v>1.0469090909090926</v>
      </c>
      <c r="O9" s="40">
        <v>8.3752727272727405</v>
      </c>
      <c r="P9" s="40">
        <v>47.5</v>
      </c>
      <c r="Q9" s="40">
        <v>380</v>
      </c>
      <c r="S9" s="43"/>
      <c r="T9" s="12"/>
    </row>
    <row r="10" spans="1:20" x14ac:dyDescent="0.25">
      <c r="A10" t="str">
        <f t="shared" si="0"/>
        <v>Bond Street Classic 30s</v>
      </c>
      <c r="B10" s="33" t="s">
        <v>57</v>
      </c>
      <c r="C10" s="36" t="str">
        <f>VLOOKUP(B10,Mapping!A:B,2,0)</f>
        <v xml:space="preserve">Bond Street Classic </v>
      </c>
      <c r="D10" s="38" t="str">
        <f>VLOOKUP(B10,Mapping!A:C,3,0)</f>
        <v>30s</v>
      </c>
      <c r="E10" s="40">
        <v>1.5245818181818227</v>
      </c>
      <c r="F10" s="40">
        <v>9.1474909090909371</v>
      </c>
      <c r="G10" s="40">
        <v>54.95</v>
      </c>
      <c r="H10" s="40">
        <v>329.70000000000005</v>
      </c>
      <c r="J10" s="45" t="str">
        <f t="shared" si="1"/>
        <v>Bond Street Classic 30s</v>
      </c>
      <c r="K10" s="33" t="s">
        <v>57</v>
      </c>
      <c r="L10" s="36" t="str">
        <f>VLOOKUP(K10,Mapping!A:B,2,0)</f>
        <v xml:space="preserve">Bond Street Classic </v>
      </c>
      <c r="M10" s="38" t="str">
        <f>VLOOKUP(K10,Mapping!A:C,3,0)</f>
        <v>30s</v>
      </c>
      <c r="N10" s="40">
        <v>1.7064000000000072</v>
      </c>
      <c r="O10" s="40">
        <v>10.238400000000043</v>
      </c>
      <c r="P10" s="40">
        <v>55.95</v>
      </c>
      <c r="Q10" s="40">
        <v>335.70000000000005</v>
      </c>
      <c r="S10" s="43"/>
      <c r="T10" s="12"/>
    </row>
    <row r="11" spans="1:20" x14ac:dyDescent="0.25">
      <c r="A11" t="str">
        <f t="shared" si="0"/>
        <v>Bond Street Classic 40s</v>
      </c>
      <c r="B11" s="33" t="s">
        <v>58</v>
      </c>
      <c r="C11" s="36" t="str">
        <f>VLOOKUP(B11,Mapping!A:B,2,0)</f>
        <v xml:space="preserve">Bond Street Classic </v>
      </c>
      <c r="D11" s="38" t="str">
        <f>VLOOKUP(B11,Mapping!A:C,3,0)</f>
        <v>40s</v>
      </c>
      <c r="E11" s="40">
        <v>2.038036363636373</v>
      </c>
      <c r="F11" s="40">
        <v>8.1521454545454919</v>
      </c>
      <c r="G11" s="40">
        <v>70.5</v>
      </c>
      <c r="H11" s="40">
        <v>282</v>
      </c>
      <c r="J11" s="45" t="str">
        <f t="shared" si="1"/>
        <v>Bond Street Classic 40s</v>
      </c>
      <c r="K11" s="33" t="s">
        <v>58</v>
      </c>
      <c r="L11" s="36" t="str">
        <f>VLOOKUP(K11,Mapping!A:B,2,0)</f>
        <v xml:space="preserve">Bond Street Classic </v>
      </c>
      <c r="M11" s="38" t="str">
        <f>VLOOKUP(K11,Mapping!A:C,3,0)</f>
        <v>40s</v>
      </c>
      <c r="N11" s="40">
        <v>2.1380363636363726</v>
      </c>
      <c r="O11" s="40">
        <v>8.5521454545454905</v>
      </c>
      <c r="P11" s="40">
        <v>71.95</v>
      </c>
      <c r="Q11" s="40">
        <v>287.8</v>
      </c>
      <c r="S11" s="43"/>
      <c r="T11" s="12"/>
    </row>
    <row r="12" spans="1:20" x14ac:dyDescent="0.25">
      <c r="A12" t="str">
        <f t="shared" si="0"/>
        <v>Chesterfield20s</v>
      </c>
      <c r="B12" s="33" t="s">
        <v>59</v>
      </c>
      <c r="C12" s="36" t="str">
        <f>VLOOKUP(B12,Mapping!A:B,2,0)</f>
        <v>Chesterfield</v>
      </c>
      <c r="D12" s="38" t="str">
        <f>VLOOKUP(B12,Mapping!A:C,3,0)</f>
        <v>20s</v>
      </c>
      <c r="E12" s="40">
        <v>0.69598181818182447</v>
      </c>
      <c r="F12" s="40">
        <v>6.9598181818182452</v>
      </c>
      <c r="G12" s="40">
        <v>35.5</v>
      </c>
      <c r="H12" s="40">
        <v>325</v>
      </c>
      <c r="J12" s="45" t="str">
        <f t="shared" si="1"/>
        <v>Chesterfield20s</v>
      </c>
      <c r="K12" s="33" t="s">
        <v>59</v>
      </c>
      <c r="L12" s="36" t="str">
        <f>VLOOKUP(K12,Mapping!A:B,2,0)</f>
        <v>Chesterfield</v>
      </c>
      <c r="M12" s="38" t="str">
        <f>VLOOKUP(K12,Mapping!A:C,3,0)</f>
        <v>20s</v>
      </c>
      <c r="N12" s="40">
        <v>0.53234545454546112</v>
      </c>
      <c r="O12" s="40">
        <v>5.3234545454546112</v>
      </c>
      <c r="P12" s="40">
        <v>36.5</v>
      </c>
      <c r="Q12" s="40">
        <v>332.5</v>
      </c>
      <c r="S12" s="43"/>
      <c r="T12" s="12"/>
    </row>
    <row r="13" spans="1:20" x14ac:dyDescent="0.25">
      <c r="A13" t="str">
        <f t="shared" si="0"/>
        <v>Chesterfield30s</v>
      </c>
      <c r="B13" s="33" t="s">
        <v>129</v>
      </c>
      <c r="C13" s="36" t="str">
        <f>VLOOKUP(B13,Mapping!A:B,2,0)</f>
        <v>Chesterfield</v>
      </c>
      <c r="D13" s="38" t="str">
        <f>VLOOKUP(B13,Mapping!A:C,3,0)</f>
        <v>30s</v>
      </c>
      <c r="E13" s="40">
        <v>1.0335727272727333</v>
      </c>
      <c r="F13" s="40">
        <v>6.2014363636363994</v>
      </c>
      <c r="G13" s="40">
        <v>53.5</v>
      </c>
      <c r="H13" s="40">
        <v>321</v>
      </c>
      <c r="J13" s="45" t="str">
        <f t="shared" si="1"/>
        <v>Chesterfield30s</v>
      </c>
      <c r="K13" s="33" t="s">
        <v>129</v>
      </c>
      <c r="L13" s="36" t="str">
        <f>VLOOKUP(K13,Mapping!A:B,2,0)</f>
        <v>Chesterfield</v>
      </c>
      <c r="M13" s="38" t="str">
        <f>VLOOKUP(K13,Mapping!A:C,3,0)</f>
        <v>30s</v>
      </c>
      <c r="N13" s="40">
        <v>1.1881181818181894</v>
      </c>
      <c r="O13" s="40">
        <v>7.128709090909136</v>
      </c>
      <c r="P13" s="40">
        <v>54.5</v>
      </c>
      <c r="Q13" s="40">
        <v>327</v>
      </c>
      <c r="S13" s="43"/>
      <c r="T13" s="12"/>
    </row>
    <row r="14" spans="1:20" x14ac:dyDescent="0.25">
      <c r="A14" t="str">
        <f t="shared" si="0"/>
        <v>Chesterfield 40s</v>
      </c>
      <c r="B14" s="33" t="s">
        <v>61</v>
      </c>
      <c r="C14" s="36" t="str">
        <f>VLOOKUP(B14,Mapping!A:B,2,0)</f>
        <v xml:space="preserve">Chesterfield </v>
      </c>
      <c r="D14" s="38" t="str">
        <f>VLOOKUP(B14,Mapping!A:C,3,0)</f>
        <v>40s</v>
      </c>
      <c r="E14" s="40">
        <v>1.1229090909090964</v>
      </c>
      <c r="F14" s="40">
        <v>4.4916363636363856</v>
      </c>
      <c r="G14" s="40">
        <v>69.5</v>
      </c>
      <c r="H14" s="40">
        <v>278</v>
      </c>
      <c r="J14" s="45" t="str">
        <f t="shared" si="1"/>
        <v>Chesterfield 40s</v>
      </c>
      <c r="K14" s="33" t="s">
        <v>61</v>
      </c>
      <c r="L14" s="36" t="str">
        <f>VLOOKUP(K14,Mapping!A:B,2,0)</f>
        <v xml:space="preserve">Chesterfield </v>
      </c>
      <c r="M14" s="38" t="str">
        <f>VLOOKUP(K14,Mapping!A:C,3,0)</f>
        <v>40s</v>
      </c>
      <c r="N14" s="40">
        <v>1.5774545454545508</v>
      </c>
      <c r="O14" s="40">
        <v>6.3098181818182031</v>
      </c>
      <c r="P14" s="40">
        <v>70.5</v>
      </c>
      <c r="Q14" s="40">
        <v>282</v>
      </c>
      <c r="S14" s="43"/>
      <c r="T14" s="12"/>
    </row>
    <row r="15" spans="1:20" x14ac:dyDescent="0.25">
      <c r="A15" t="str">
        <f t="shared" si="0"/>
        <v>Chesterfield Classic20s</v>
      </c>
      <c r="B15" s="33" t="s">
        <v>131</v>
      </c>
      <c r="C15" s="36" t="str">
        <f>VLOOKUP(B15,Mapping!A:B,2,0)</f>
        <v>Chesterfield Classic</v>
      </c>
      <c r="D15" s="38" t="str">
        <f>VLOOKUP(B15,Mapping!A:C,3,0)</f>
        <v>20s</v>
      </c>
      <c r="E15" s="40">
        <v>1.3134909090909115</v>
      </c>
      <c r="F15" s="40">
        <v>13.134909090909115</v>
      </c>
      <c r="G15" s="40">
        <v>33.950000000000003</v>
      </c>
      <c r="H15" s="40">
        <v>339.5</v>
      </c>
      <c r="J15" s="45" t="str">
        <f t="shared" si="1"/>
        <v>Chesterfield Classic20s</v>
      </c>
      <c r="K15" s="33" t="s">
        <v>131</v>
      </c>
      <c r="L15" s="36" t="str">
        <f>VLOOKUP(K15,Mapping!A:B,2,0)</f>
        <v>Chesterfield Classic</v>
      </c>
      <c r="M15" s="38" t="str">
        <f>VLOOKUP(K15,Mapping!A:C,3,0)</f>
        <v>20s</v>
      </c>
      <c r="N15" s="40">
        <v>1.2862181818181864</v>
      </c>
      <c r="O15" s="40">
        <v>12.862181818181865</v>
      </c>
      <c r="P15" s="40">
        <v>34.75</v>
      </c>
      <c r="Q15" s="40">
        <v>347.5</v>
      </c>
      <c r="S15" s="43"/>
      <c r="T15" s="12"/>
    </row>
    <row r="16" spans="1:20" x14ac:dyDescent="0.25">
      <c r="A16" t="str">
        <f t="shared" si="0"/>
        <v>Choice Signature20s</v>
      </c>
      <c r="B16" s="33" t="s">
        <v>116</v>
      </c>
      <c r="C16" s="36" t="str">
        <f>VLOOKUP(B16,Mapping!A:B,2,0)</f>
        <v>Choice Signature</v>
      </c>
      <c r="D16" s="38" t="str">
        <f>VLOOKUP(B16,Mapping!A:C,3,0)</f>
        <v>20s</v>
      </c>
      <c r="E16" s="40">
        <v>0.85894545454546023</v>
      </c>
      <c r="F16" s="40">
        <v>8.5894545454546023</v>
      </c>
      <c r="G16" s="40">
        <v>43.5</v>
      </c>
      <c r="H16" s="40">
        <v>435</v>
      </c>
      <c r="J16" s="45" t="str">
        <f t="shared" si="1"/>
        <v>Choice Signature20s</v>
      </c>
      <c r="K16" s="33" t="s">
        <v>116</v>
      </c>
      <c r="L16" s="36" t="str">
        <f>VLOOKUP(K16,Mapping!A:B,2,0)</f>
        <v>Choice Signature</v>
      </c>
      <c r="M16" s="38" t="str">
        <f>VLOOKUP(K16,Mapping!A:C,3,0)</f>
        <v>20s</v>
      </c>
      <c r="N16" s="40">
        <v>0.84076363636363927</v>
      </c>
      <c r="O16" s="40">
        <v>8.4076363636363922</v>
      </c>
      <c r="P16" s="40">
        <v>44.5</v>
      </c>
      <c r="Q16" s="40">
        <v>445</v>
      </c>
      <c r="S16" s="43"/>
      <c r="T16" s="12"/>
    </row>
    <row r="17" spans="1:20" x14ac:dyDescent="0.25">
      <c r="A17" t="str">
        <f t="shared" si="0"/>
        <v>Choice Signature40s</v>
      </c>
      <c r="B17" s="33" t="s">
        <v>115</v>
      </c>
      <c r="C17" s="36" t="str">
        <f>VLOOKUP(B17,Mapping!A:B,2,0)</f>
        <v>Choice Signature</v>
      </c>
      <c r="D17" s="38" t="str">
        <f>VLOOKUP(B17,Mapping!A:C,3,0)</f>
        <v>40s</v>
      </c>
      <c r="E17" s="40">
        <v>1.2415999999999949</v>
      </c>
      <c r="F17" s="40">
        <v>4.9663999999999797</v>
      </c>
      <c r="G17" s="40">
        <v>87.5</v>
      </c>
      <c r="H17" s="40">
        <v>350</v>
      </c>
      <c r="J17" s="45" t="str">
        <f t="shared" si="1"/>
        <v>Choice Signature40s</v>
      </c>
      <c r="K17" s="33" t="s">
        <v>115</v>
      </c>
      <c r="L17" s="36" t="str">
        <f>VLOOKUP(K17,Mapping!A:B,2,0)</f>
        <v>Choice Signature</v>
      </c>
      <c r="M17" s="38" t="str">
        <f>VLOOKUP(K17,Mapping!A:C,3,0)</f>
        <v>40s</v>
      </c>
      <c r="N17" s="40">
        <v>1.6506909090909065</v>
      </c>
      <c r="O17" s="40">
        <v>6.6027636363636262</v>
      </c>
      <c r="P17" s="40">
        <v>88.95</v>
      </c>
      <c r="Q17" s="40">
        <v>355.8</v>
      </c>
      <c r="S17" s="43"/>
      <c r="T17" s="12"/>
    </row>
    <row r="18" spans="1:20" x14ac:dyDescent="0.25">
      <c r="A18" t="str">
        <f t="shared" si="0"/>
        <v>Longbeach20s</v>
      </c>
      <c r="B18" s="33" t="s">
        <v>64</v>
      </c>
      <c r="C18" s="36" t="str">
        <f>VLOOKUP(B18,Mapping!A:B,2,0)</f>
        <v>Longbeach</v>
      </c>
      <c r="D18" s="38" t="str">
        <f>VLOOKUP(B18,Mapping!A:C,3,0)</f>
        <v>20s</v>
      </c>
      <c r="E18" s="40">
        <v>0.90410909090909208</v>
      </c>
      <c r="F18" s="40">
        <v>9.0410909090909204</v>
      </c>
      <c r="G18" s="40">
        <v>45.5</v>
      </c>
      <c r="H18" s="40">
        <v>455</v>
      </c>
      <c r="J18" s="45" t="str">
        <f t="shared" si="1"/>
        <v>Longbeach20s</v>
      </c>
      <c r="K18" s="33" t="s">
        <v>64</v>
      </c>
      <c r="L18" s="36" t="str">
        <f>VLOOKUP(K18,Mapping!A:B,2,0)</f>
        <v>Longbeach</v>
      </c>
      <c r="M18" s="38" t="str">
        <f>VLOOKUP(K18,Mapping!A:C,3,0)</f>
        <v>20s</v>
      </c>
      <c r="N18" s="40">
        <v>0.9132000000000059</v>
      </c>
      <c r="O18" s="40">
        <v>9.1320000000000583</v>
      </c>
      <c r="P18" s="40">
        <v>46.5</v>
      </c>
      <c r="Q18" s="40">
        <v>465</v>
      </c>
      <c r="S18" s="43"/>
      <c r="T18" s="12"/>
    </row>
    <row r="19" spans="1:20" x14ac:dyDescent="0.25">
      <c r="A19" t="str">
        <f t="shared" si="0"/>
        <v>Longbeach30s</v>
      </c>
      <c r="B19" s="33" t="s">
        <v>66</v>
      </c>
      <c r="C19" s="36" t="str">
        <f>VLOOKUP(B19,Mapping!A:B,2,0)</f>
        <v>Longbeach</v>
      </c>
      <c r="D19" s="38" t="str">
        <f>VLOOKUP(B19,Mapping!A:C,3,0)</f>
        <v>30s</v>
      </c>
      <c r="E19" s="40">
        <v>1.1312090909090955</v>
      </c>
      <c r="F19" s="40">
        <v>6.7872545454545721</v>
      </c>
      <c r="G19" s="40">
        <v>69.5</v>
      </c>
      <c r="H19" s="40">
        <v>417</v>
      </c>
      <c r="J19" s="45" t="str">
        <f t="shared" si="1"/>
        <v>Longbeach30s</v>
      </c>
      <c r="K19" s="33" t="s">
        <v>66</v>
      </c>
      <c r="L19" s="36" t="str">
        <f>VLOOKUP(K19,Mapping!A:B,2,0)</f>
        <v>Longbeach</v>
      </c>
      <c r="M19" s="38" t="str">
        <f>VLOOKUP(K19,Mapping!A:C,3,0)</f>
        <v>30s</v>
      </c>
      <c r="N19" s="40">
        <v>1.2130272727272804</v>
      </c>
      <c r="O19" s="40">
        <v>7.2781636363636819</v>
      </c>
      <c r="P19" s="40">
        <v>70.95</v>
      </c>
      <c r="Q19" s="40">
        <v>425.70000000000005</v>
      </c>
      <c r="S19" s="43"/>
      <c r="T19" s="12"/>
    </row>
    <row r="20" spans="1:20" x14ac:dyDescent="0.25">
      <c r="A20" t="str">
        <f t="shared" si="0"/>
        <v>Longbeach40s</v>
      </c>
      <c r="B20" s="33" t="s">
        <v>68</v>
      </c>
      <c r="C20" s="36" t="str">
        <f>VLOOKUP(B20,Mapping!A:B,2,0)</f>
        <v>Longbeach</v>
      </c>
      <c r="D20" s="38" t="str">
        <f>VLOOKUP(B20,Mapping!A:C,3,0)</f>
        <v>40s</v>
      </c>
      <c r="E20" s="40">
        <v>1.2472363636363777</v>
      </c>
      <c r="F20" s="40">
        <v>4.9889454545455107</v>
      </c>
      <c r="G20" s="40">
        <v>79.5</v>
      </c>
      <c r="H20" s="40">
        <v>318</v>
      </c>
      <c r="J20" s="45" t="str">
        <f t="shared" si="1"/>
        <v>Longbeach40s</v>
      </c>
      <c r="K20" s="33" t="s">
        <v>68</v>
      </c>
      <c r="L20" s="36" t="str">
        <f>VLOOKUP(K20,Mapping!A:B,2,0)</f>
        <v>Longbeach</v>
      </c>
      <c r="M20" s="38" t="str">
        <f>VLOOKUP(K20,Mapping!A:C,3,0)</f>
        <v>40s</v>
      </c>
      <c r="N20" s="40">
        <v>1.8745090909091029</v>
      </c>
      <c r="O20" s="40">
        <v>7.4980363636364116</v>
      </c>
      <c r="P20" s="40">
        <v>80.5</v>
      </c>
      <c r="Q20" s="40">
        <v>322</v>
      </c>
      <c r="S20" s="43"/>
      <c r="T20" s="12"/>
    </row>
    <row r="21" spans="1:20" x14ac:dyDescent="0.25">
      <c r="A21" t="str">
        <f t="shared" si="0"/>
        <v>Longbeach Fresh Burst 25s</v>
      </c>
      <c r="B21" s="33" t="s">
        <v>118</v>
      </c>
      <c r="C21" s="36" t="str">
        <f>VLOOKUP(B21,Mapping!A:B,2,0)</f>
        <v xml:space="preserve">Longbeach Fresh Burst </v>
      </c>
      <c r="D21" s="38" t="str">
        <f>VLOOKUP(B21,Mapping!A:C,3,0)</f>
        <v>25s</v>
      </c>
      <c r="E21" s="40">
        <v>0.96829545454546262</v>
      </c>
      <c r="F21" s="40">
        <v>7.746363636363701</v>
      </c>
      <c r="G21" s="40">
        <v>49.5</v>
      </c>
      <c r="H21" s="40">
        <v>396</v>
      </c>
      <c r="J21" s="45" t="str">
        <f t="shared" si="1"/>
        <v>Longbeach Fresh Burst 25s</v>
      </c>
      <c r="K21" s="33" t="s">
        <v>118</v>
      </c>
      <c r="L21" s="36" t="str">
        <f>VLOOKUP(K21,Mapping!A:B,2,0)</f>
        <v xml:space="preserve">Longbeach Fresh Burst </v>
      </c>
      <c r="M21" s="38" t="str">
        <f>VLOOKUP(K21,Mapping!A:C,3,0)</f>
        <v>25s</v>
      </c>
      <c r="N21" s="40">
        <v>1.0592045454545485</v>
      </c>
      <c r="O21" s="40">
        <v>8.4736363636363876</v>
      </c>
      <c r="P21" s="40">
        <v>50.5</v>
      </c>
      <c r="Q21" s="40">
        <v>404</v>
      </c>
      <c r="S21" s="43"/>
      <c r="T21" s="12"/>
    </row>
    <row r="22" spans="1:20" x14ac:dyDescent="0.25">
      <c r="A22" t="str">
        <f t="shared" si="0"/>
        <v>Longbeach Fresh Burst 30s</v>
      </c>
      <c r="B22" s="33" t="s">
        <v>117</v>
      </c>
      <c r="C22" s="36" t="str">
        <f>VLOOKUP(B22,Mapping!A:B,2,0)</f>
        <v xml:space="preserve">Longbeach Fresh Burst </v>
      </c>
      <c r="D22" s="38" t="str">
        <f>VLOOKUP(B22,Mapping!A:C,3,0)</f>
        <v>30s</v>
      </c>
      <c r="E22" s="40">
        <v>1.1564090909090909</v>
      </c>
      <c r="F22" s="40">
        <v>6.9384545454545457</v>
      </c>
      <c r="G22" s="40">
        <v>60.5</v>
      </c>
      <c r="H22" s="40">
        <v>363</v>
      </c>
      <c r="J22" s="45" t="str">
        <f t="shared" si="1"/>
        <v>Longbeach Fresh Burst 30s</v>
      </c>
      <c r="K22" s="33" t="s">
        <v>117</v>
      </c>
      <c r="L22" s="36" t="str">
        <f>VLOOKUP(K22,Mapping!A:B,2,0)</f>
        <v xml:space="preserve">Longbeach Fresh Burst </v>
      </c>
      <c r="M22" s="38" t="str">
        <f>VLOOKUP(K22,Mapping!A:C,3,0)</f>
        <v>30s</v>
      </c>
      <c r="N22" s="40">
        <v>1.2382272727272758</v>
      </c>
      <c r="O22" s="40">
        <v>7.4293636363636555</v>
      </c>
      <c r="P22" s="40">
        <v>61.75</v>
      </c>
      <c r="Q22" s="40">
        <v>370.5</v>
      </c>
      <c r="S22" s="43"/>
      <c r="T22" s="12"/>
    </row>
    <row r="23" spans="1:20" x14ac:dyDescent="0.25">
      <c r="A23" t="str">
        <f t="shared" si="0"/>
        <v>Marlboro25s</v>
      </c>
      <c r="B23" s="33" t="s">
        <v>136</v>
      </c>
      <c r="C23" s="36" t="str">
        <f>VLOOKUP(B23,Mapping!A:B,2,0)</f>
        <v>Marlboro</v>
      </c>
      <c r="D23" s="38" t="str">
        <f>VLOOKUP(B23,Mapping!A:C,3,0)</f>
        <v>25s</v>
      </c>
      <c r="E23" s="40">
        <v>1.0868863636363681</v>
      </c>
      <c r="F23" s="40">
        <v>8.6950909090909452</v>
      </c>
      <c r="G23" s="40">
        <v>67.5</v>
      </c>
      <c r="H23" s="40">
        <v>540</v>
      </c>
      <c r="J23" s="45" t="str">
        <f t="shared" si="1"/>
        <v>Marlboro25s</v>
      </c>
      <c r="K23" s="33" t="s">
        <v>136</v>
      </c>
      <c r="L23" s="36" t="str">
        <f>VLOOKUP(K23,Mapping!A:B,2,0)</f>
        <v>Marlboro</v>
      </c>
      <c r="M23" s="38" t="str">
        <f>VLOOKUP(K23,Mapping!A:C,3,0)</f>
        <v>25s</v>
      </c>
      <c r="N23" s="40">
        <v>1.1323409090909111</v>
      </c>
      <c r="O23" s="40">
        <v>9.0587272727272889</v>
      </c>
      <c r="P23" s="40">
        <v>68.95</v>
      </c>
      <c r="Q23" s="40">
        <v>551.6</v>
      </c>
      <c r="S23" s="43"/>
      <c r="T23" s="12"/>
    </row>
    <row r="24" spans="1:20" x14ac:dyDescent="0.25">
      <c r="A24" t="str">
        <f t="shared" si="0"/>
        <v>Parliament20s</v>
      </c>
      <c r="B24" s="33" t="s">
        <v>139</v>
      </c>
      <c r="C24" s="36" t="str">
        <f>VLOOKUP(B24,Mapping!A:B,2,0)</f>
        <v>Parliament</v>
      </c>
      <c r="D24" s="38" t="str">
        <f>VLOOKUP(B24,Mapping!A:C,3,0)</f>
        <v>20s</v>
      </c>
      <c r="E24" s="40">
        <v>1.7394545454545511</v>
      </c>
      <c r="F24" s="40">
        <v>17.394545454545511</v>
      </c>
      <c r="G24" s="40">
        <v>32.950000000000003</v>
      </c>
      <c r="H24" s="40">
        <v>329.5</v>
      </c>
      <c r="J24" s="45" t="str">
        <f t="shared" si="1"/>
        <v>Parliament20s</v>
      </c>
      <c r="K24" s="33" t="s">
        <v>139</v>
      </c>
      <c r="L24" s="36" t="str">
        <f>VLOOKUP(K24,Mapping!A:B,2,0)</f>
        <v>Parliament</v>
      </c>
      <c r="M24" s="38" t="str">
        <f>VLOOKUP(K24,Mapping!A:C,3,0)</f>
        <v>20s</v>
      </c>
      <c r="N24" s="40">
        <v>1.5212727272727311</v>
      </c>
      <c r="O24" s="40">
        <v>15.212727272727312</v>
      </c>
      <c r="P24" s="40">
        <v>33.950000000000003</v>
      </c>
      <c r="Q24" s="40">
        <v>339.5</v>
      </c>
      <c r="S24" s="43"/>
      <c r="T24" s="12"/>
    </row>
    <row r="25" spans="1:20" x14ac:dyDescent="0.25">
      <c r="A25" t="str">
        <f t="shared" si="0"/>
        <v>Peter Jackson 20s</v>
      </c>
      <c r="B25" s="33" t="s">
        <v>69</v>
      </c>
      <c r="C25" s="36" t="str">
        <f>VLOOKUP(B25,Mapping!A:B,2,0)</f>
        <v xml:space="preserve">Peter Jackson </v>
      </c>
      <c r="D25" s="38" t="str">
        <f>VLOOKUP(B25,Mapping!A:C,3,0)</f>
        <v>20s</v>
      </c>
      <c r="E25" s="40">
        <v>0.93790909090909147</v>
      </c>
      <c r="F25" s="40">
        <v>9.3790909090909143</v>
      </c>
      <c r="G25" s="40">
        <v>51.5</v>
      </c>
      <c r="H25" s="40">
        <v>515</v>
      </c>
      <c r="J25" s="45" t="str">
        <f t="shared" si="1"/>
        <v>Peter Jackson 20s</v>
      </c>
      <c r="K25" s="33" t="s">
        <v>69</v>
      </c>
      <c r="L25" s="36" t="str">
        <f>VLOOKUP(K25,Mapping!A:B,2,0)</f>
        <v xml:space="preserve">Peter Jackson </v>
      </c>
      <c r="M25" s="38" t="str">
        <f>VLOOKUP(K25,Mapping!A:C,3,0)</f>
        <v>20s</v>
      </c>
      <c r="N25" s="40">
        <v>1.0560909090909121</v>
      </c>
      <c r="O25" s="40">
        <v>10.560909090909121</v>
      </c>
      <c r="P25" s="40">
        <v>52.5</v>
      </c>
      <c r="Q25" s="40">
        <v>525</v>
      </c>
      <c r="S25" s="43"/>
      <c r="T25" s="12"/>
    </row>
    <row r="26" spans="1:20" x14ac:dyDescent="0.25">
      <c r="A26" t="str">
        <f t="shared" si="0"/>
        <v>Peter Jackson Hybrid25s</v>
      </c>
      <c r="B26" s="33" t="s">
        <v>119</v>
      </c>
      <c r="C26" s="36" t="str">
        <f>VLOOKUP(B26,Mapping!A:B,2,0)</f>
        <v>Peter Jackson Hybrid</v>
      </c>
      <c r="D26" s="38" t="str">
        <f>VLOOKUP(B26,Mapping!A:C,3,0)</f>
        <v>25s</v>
      </c>
      <c r="E26" s="40">
        <v>0.94640909090908942</v>
      </c>
      <c r="F26" s="40">
        <v>7.5712727272727154</v>
      </c>
      <c r="G26" s="40">
        <v>54.5</v>
      </c>
      <c r="H26" s="40">
        <v>436</v>
      </c>
      <c r="J26" s="45" t="str">
        <f t="shared" si="1"/>
        <v>Peter Jackson Hybrid25s</v>
      </c>
      <c r="K26" s="33" t="s">
        <v>119</v>
      </c>
      <c r="L26" s="36" t="str">
        <f>VLOOKUP(K26,Mapping!A:B,2,0)</f>
        <v>Peter Jackson Hybrid</v>
      </c>
      <c r="M26" s="38" t="str">
        <f>VLOOKUP(K26,Mapping!A:C,3,0)</f>
        <v>25s</v>
      </c>
      <c r="N26" s="40">
        <v>1.1191363636363665</v>
      </c>
      <c r="O26" s="40">
        <v>8.9530909090909319</v>
      </c>
      <c r="P26" s="40">
        <v>55.5</v>
      </c>
      <c r="Q26" s="40">
        <v>444</v>
      </c>
      <c r="S26" s="43"/>
      <c r="T26" s="12"/>
    </row>
    <row r="27" spans="1:20" x14ac:dyDescent="0.25">
      <c r="A27" t="str">
        <f t="shared" si="0"/>
        <v>Peter Jackson 30s</v>
      </c>
      <c r="B27" s="33" t="s">
        <v>70</v>
      </c>
      <c r="C27" s="36" t="str">
        <f>VLOOKUP(B27,Mapping!A:B,2,0)</f>
        <v xml:space="preserve">Peter Jackson </v>
      </c>
      <c r="D27" s="38" t="str">
        <f>VLOOKUP(B27,Mapping!A:C,3,0)</f>
        <v>30s</v>
      </c>
      <c r="E27" s="40">
        <v>1.142872727272739</v>
      </c>
      <c r="F27" s="40">
        <v>6.8572363636364351</v>
      </c>
      <c r="G27" s="40">
        <v>68.5</v>
      </c>
      <c r="H27" s="40">
        <v>411</v>
      </c>
      <c r="J27" s="45" t="str">
        <f t="shared" si="1"/>
        <v>Peter Jackson 30s</v>
      </c>
      <c r="K27" s="33" t="s">
        <v>70</v>
      </c>
      <c r="L27" s="36" t="str">
        <f>VLOOKUP(K27,Mapping!A:B,2,0)</f>
        <v xml:space="preserve">Peter Jackson </v>
      </c>
      <c r="M27" s="38" t="str">
        <f>VLOOKUP(K27,Mapping!A:C,3,0)</f>
        <v>30s</v>
      </c>
      <c r="N27" s="40">
        <v>1.206509090909103</v>
      </c>
      <c r="O27" s="40">
        <v>7.2390545454546178</v>
      </c>
      <c r="P27" s="40">
        <v>69.95</v>
      </c>
      <c r="Q27" s="40">
        <v>419.70000000000005</v>
      </c>
      <c r="S27" s="43"/>
      <c r="T27" s="12"/>
    </row>
    <row r="28" spans="1:20" x14ac:dyDescent="0.25">
      <c r="A28" t="str">
        <f t="shared" si="0"/>
        <v>Peter Jackson 40s</v>
      </c>
      <c r="B28" s="33" t="s">
        <v>71</v>
      </c>
      <c r="C28" s="36" t="str">
        <f>VLOOKUP(B28,Mapping!A:B,2,0)</f>
        <v xml:space="preserve">Peter Jackson </v>
      </c>
      <c r="D28" s="38" t="str">
        <f>VLOOKUP(B28,Mapping!A:C,3,0)</f>
        <v>40s</v>
      </c>
      <c r="E28" s="40">
        <v>1.7917090909090982</v>
      </c>
      <c r="F28" s="40">
        <v>7.166836363636393</v>
      </c>
      <c r="G28" s="40">
        <v>88.95</v>
      </c>
      <c r="H28" s="40">
        <v>355.8</v>
      </c>
      <c r="J28" s="45" t="str">
        <f t="shared" si="1"/>
        <v>Peter Jackson 40s</v>
      </c>
      <c r="K28" s="33" t="s">
        <v>71</v>
      </c>
      <c r="L28" s="36" t="str">
        <f>VLOOKUP(K28,Mapping!A:B,2,0)</f>
        <v xml:space="preserve">Peter Jackson </v>
      </c>
      <c r="M28" s="38" t="str">
        <f>VLOOKUP(K28,Mapping!A:C,3,0)</f>
        <v>40s</v>
      </c>
      <c r="N28" s="40">
        <v>2.1462545454545534</v>
      </c>
      <c r="O28" s="40">
        <v>8.5850181818182136</v>
      </c>
      <c r="P28" s="40">
        <v>90.5</v>
      </c>
      <c r="Q28" s="40">
        <v>362</v>
      </c>
      <c r="S28" s="43"/>
      <c r="T28" s="12"/>
    </row>
    <row r="29" spans="1:20" x14ac:dyDescent="0.25">
      <c r="A29" t="str">
        <f t="shared" si="0"/>
        <v>Peter Jackson Classic20S</v>
      </c>
      <c r="B29" s="33" t="s">
        <v>145</v>
      </c>
      <c r="C29" s="36" t="str">
        <f>VLOOKUP(B29,Mapping!A:B,2,0)</f>
        <v>Peter Jackson Classic</v>
      </c>
      <c r="D29" s="38" t="str">
        <f>VLOOKUP(B29,Mapping!A:C,3,0)</f>
        <v>20S</v>
      </c>
      <c r="E29" s="40">
        <v>2.6885090909090921</v>
      </c>
      <c r="F29" s="40">
        <v>26.88509090909092</v>
      </c>
      <c r="G29" s="40">
        <v>42.5</v>
      </c>
      <c r="H29" s="40">
        <v>425</v>
      </c>
      <c r="J29" s="45" t="str">
        <f t="shared" si="1"/>
        <v>Peter Jackson Classic20S</v>
      </c>
      <c r="K29" s="33" t="s">
        <v>145</v>
      </c>
      <c r="L29" s="36" t="str">
        <f>VLOOKUP(K29,Mapping!A:B,2,0)</f>
        <v>Peter Jackson Classic</v>
      </c>
      <c r="M29" s="38" t="str">
        <f>VLOOKUP(K29,Mapping!A:C,3,0)</f>
        <v>20S</v>
      </c>
      <c r="N29" s="40">
        <v>2.6430545454545489</v>
      </c>
      <c r="O29" s="40">
        <v>26.430545454545491</v>
      </c>
      <c r="P29" s="40">
        <v>43.5</v>
      </c>
      <c r="Q29" s="40">
        <v>435</v>
      </c>
      <c r="S29" s="43"/>
      <c r="T29" s="12"/>
    </row>
    <row r="30" spans="1:20" x14ac:dyDescent="0.25">
      <c r="A30" t="str">
        <f t="shared" ref="A30" si="2">C30&amp;D30</f>
        <v>Peter Jackson Classic30s</v>
      </c>
      <c r="B30" s="33" t="s">
        <v>120</v>
      </c>
      <c r="C30" s="36" t="str">
        <f>VLOOKUP(B30,Mapping!A:B,2,0)</f>
        <v>Peter Jackson Classic</v>
      </c>
      <c r="D30" s="38" t="str">
        <f>VLOOKUP(B30,Mapping!A:C,3,0)</f>
        <v>30s</v>
      </c>
      <c r="E30" s="40">
        <v>1.5637181818181873</v>
      </c>
      <c r="F30" s="40">
        <v>9.3823090909091231</v>
      </c>
      <c r="G30" s="40">
        <v>61.95</v>
      </c>
      <c r="H30" s="40">
        <v>371.70000000000005</v>
      </c>
      <c r="J30" s="45" t="str">
        <f t="shared" si="1"/>
        <v>Peter Jackson Classic30s</v>
      </c>
      <c r="K30" s="33" t="s">
        <v>120</v>
      </c>
      <c r="L30" s="36" t="str">
        <f>VLOOKUP(K30,Mapping!A:B,2,0)</f>
        <v>Peter Jackson Classic</v>
      </c>
      <c r="M30" s="38" t="str">
        <f>VLOOKUP(K30,Mapping!A:C,3,0)</f>
        <v>30s</v>
      </c>
      <c r="N30" s="40">
        <v>1.4273545454545522</v>
      </c>
      <c r="O30" s="40">
        <v>8.5641272727273137</v>
      </c>
      <c r="P30" s="40">
        <v>63.5</v>
      </c>
      <c r="Q30" s="40">
        <v>381</v>
      </c>
      <c r="S30" s="43"/>
      <c r="T30" s="12"/>
    </row>
    <row r="31" spans="1:20" x14ac:dyDescent="0.25">
      <c r="A31" t="str">
        <f t="shared" ref="A31:A43" si="3">C31&amp;D31</f>
        <v>Bond Street RYO 15g</v>
      </c>
      <c r="B31" s="33" t="s">
        <v>125</v>
      </c>
      <c r="C31" s="36" t="str">
        <f>VLOOKUP(B31,Mapping!A:B,2,0)</f>
        <v xml:space="preserve">Bond Street RYO </v>
      </c>
      <c r="D31" s="38" t="str">
        <f>VLOOKUP(B31,Mapping!A:C,3,0)</f>
        <v>15g</v>
      </c>
      <c r="E31" s="40">
        <v>0.85044545454545584</v>
      </c>
      <c r="F31" s="40">
        <v>4.2522272727272794</v>
      </c>
      <c r="G31" s="40">
        <v>43.5</v>
      </c>
      <c r="H31" s="40"/>
      <c r="J31" s="45" t="str">
        <f t="shared" si="1"/>
        <v>Bond Street RYO 15g</v>
      </c>
      <c r="K31" s="33" t="s">
        <v>125</v>
      </c>
      <c r="L31" s="36" t="str">
        <f>VLOOKUP(K31,Mapping!A:B,2,0)</f>
        <v xml:space="preserve">Bond Street RYO </v>
      </c>
      <c r="M31" s="38" t="str">
        <f>VLOOKUP(K31,Mapping!A:C,3,0)</f>
        <v>15g</v>
      </c>
      <c r="N31" s="40">
        <v>0.83226363636363476</v>
      </c>
      <c r="O31" s="40">
        <v>4.1613181818181744</v>
      </c>
      <c r="P31" s="40">
        <v>44.5</v>
      </c>
      <c r="Q31" s="40"/>
      <c r="S31" s="43"/>
      <c r="T31" s="12"/>
    </row>
    <row r="32" spans="1:20" x14ac:dyDescent="0.25">
      <c r="A32" t="str">
        <f t="shared" si="3"/>
        <v>Bond Street RYO 25g</v>
      </c>
      <c r="B32" s="33" t="s">
        <v>126</v>
      </c>
      <c r="C32" s="36" t="str">
        <f>VLOOKUP(B32,Mapping!A:B,2,0)</f>
        <v xml:space="preserve">Bond Street RYO </v>
      </c>
      <c r="D32" s="38" t="str">
        <f>VLOOKUP(B32,Mapping!A:C,3,0)</f>
        <v>25g</v>
      </c>
      <c r="E32" s="40">
        <v>1.0891590909090934</v>
      </c>
      <c r="F32" s="40">
        <v>5.4457954545454674</v>
      </c>
      <c r="G32" s="40">
        <v>69.5</v>
      </c>
      <c r="H32" s="40"/>
      <c r="J32" s="45" t="str">
        <f t="shared" si="1"/>
        <v>Bond Street RYO 25g</v>
      </c>
      <c r="K32" s="33" t="s">
        <v>126</v>
      </c>
      <c r="L32" s="36" t="str">
        <f>VLOOKUP(K32,Mapping!A:B,2,0)</f>
        <v xml:space="preserve">Bond Street RYO </v>
      </c>
      <c r="M32" s="38" t="str">
        <f>VLOOKUP(K32,Mapping!A:C,3,0)</f>
        <v>25g</v>
      </c>
      <c r="N32" s="40">
        <v>1.3346136363636418</v>
      </c>
      <c r="O32" s="40">
        <v>6.6730681818182083</v>
      </c>
      <c r="P32" s="40">
        <v>70.75</v>
      </c>
      <c r="Q32" s="40"/>
      <c r="S32" s="43"/>
      <c r="T32" s="12"/>
    </row>
    <row r="33" spans="1:20" x14ac:dyDescent="0.25">
      <c r="A33" t="str">
        <f t="shared" si="3"/>
        <v>Chesterfield RYO25g</v>
      </c>
      <c r="B33" s="33" t="s">
        <v>128</v>
      </c>
      <c r="C33" s="36" t="str">
        <f>VLOOKUP(B33,Mapping!A:B,2,0)</f>
        <v>Chesterfield RYO</v>
      </c>
      <c r="D33" s="38" t="str">
        <f>VLOOKUP(B33,Mapping!A:C,3,0)</f>
        <v>25g</v>
      </c>
      <c r="E33" s="40">
        <v>1.6235454545454526</v>
      </c>
      <c r="F33" s="40">
        <v>8.1177272727272634</v>
      </c>
      <c r="G33" s="40">
        <v>62.95</v>
      </c>
      <c r="H33" s="40"/>
      <c r="J33" s="45" t="str">
        <f t="shared" si="1"/>
        <v>Chesterfield15g</v>
      </c>
      <c r="K33" s="33" t="s">
        <v>130</v>
      </c>
      <c r="L33" s="36" t="str">
        <f>VLOOKUP(K33,Mapping!A:B,2,0)</f>
        <v>Chesterfield</v>
      </c>
      <c r="M33" s="38" t="str">
        <f>VLOOKUP(K33,Mapping!A:C,3,0)</f>
        <v>15g</v>
      </c>
      <c r="N33" s="40">
        <v>0.63899090909091871</v>
      </c>
      <c r="O33" s="40">
        <v>3.1949545454545936</v>
      </c>
      <c r="P33" s="40">
        <v>39.5</v>
      </c>
      <c r="Q33" s="40"/>
      <c r="S33" s="43"/>
      <c r="T33" s="12"/>
    </row>
    <row r="34" spans="1:20" x14ac:dyDescent="0.25">
      <c r="A34" t="str">
        <f t="shared" si="3"/>
        <v>Chesterfield RYO30g</v>
      </c>
      <c r="B34" s="33" t="s">
        <v>140</v>
      </c>
      <c r="C34" s="36" t="str">
        <f>VLOOKUP(B34,Mapping!A:B,2,0)</f>
        <v>Chesterfield RYO</v>
      </c>
      <c r="D34" s="38" t="str">
        <f>VLOOKUP(B34,Mapping!A:C,3,0)</f>
        <v>30g</v>
      </c>
      <c r="E34" s="40">
        <v>8.2805181818181808</v>
      </c>
      <c r="F34" s="40">
        <v>41.402590909090904</v>
      </c>
      <c r="G34" s="40">
        <v>67.95</v>
      </c>
      <c r="H34" s="40"/>
      <c r="J34" s="45" t="str">
        <f t="shared" si="1"/>
        <v>Chesterfield RYO25g</v>
      </c>
      <c r="K34" s="33" t="s">
        <v>128</v>
      </c>
      <c r="L34" s="36" t="str">
        <f>VLOOKUP(K34,Mapping!A:B,2,0)</f>
        <v>Chesterfield RYO</v>
      </c>
      <c r="M34" s="38" t="str">
        <f>VLOOKUP(K34,Mapping!A:C,3,0)</f>
        <v>25g</v>
      </c>
      <c r="N34" s="40">
        <v>1.5053636363636322</v>
      </c>
      <c r="O34" s="40">
        <v>7.526818181818161</v>
      </c>
      <c r="P34" s="40">
        <v>64.5</v>
      </c>
      <c r="Q34" s="40"/>
      <c r="S34" s="43"/>
    </row>
    <row r="35" spans="1:20" x14ac:dyDescent="0.25">
      <c r="A35" t="str">
        <f t="shared" si="3"/>
        <v>Chesterfield15g</v>
      </c>
      <c r="B35" s="33" t="s">
        <v>130</v>
      </c>
      <c r="C35" s="36" t="str">
        <f>VLOOKUP(B35,Mapping!A:B,2,0)</f>
        <v>Chesterfield</v>
      </c>
      <c r="D35" s="38" t="str">
        <f>VLOOKUP(B35,Mapping!A:C,3,0)</f>
        <v>15g</v>
      </c>
      <c r="E35" s="40">
        <v>0.74808181818182551</v>
      </c>
      <c r="F35" s="40">
        <v>3.7404090909091274</v>
      </c>
      <c r="G35" s="40">
        <v>38.5</v>
      </c>
      <c r="H35" s="40"/>
      <c r="J35" s="45" t="str">
        <f t="shared" si="1"/>
        <v>Chesterfield RYO30g</v>
      </c>
      <c r="K35" s="33" t="s">
        <v>140</v>
      </c>
      <c r="L35" s="36" t="str">
        <f>VLOOKUP(K35,Mapping!A:B,2,0)</f>
        <v>Chesterfield RYO</v>
      </c>
      <c r="M35" s="38" t="str">
        <f>VLOOKUP(K35,Mapping!A:C,3,0)</f>
        <v>30g</v>
      </c>
      <c r="N35" s="40">
        <v>8.2532454545454534</v>
      </c>
      <c r="O35" s="40">
        <v>41.266227272727264</v>
      </c>
      <c r="P35" s="40">
        <v>69.5</v>
      </c>
      <c r="Q35" s="40"/>
    </row>
    <row r="36" spans="1:20" x14ac:dyDescent="0.25">
      <c r="A36" t="str">
        <f t="shared" si="3"/>
        <v>Choice RYO 15g</v>
      </c>
      <c r="B36" s="33" t="s">
        <v>127</v>
      </c>
      <c r="C36" s="36" t="str">
        <f>VLOOKUP(B36,Mapping!A:B,2,0)</f>
        <v xml:space="preserve">Choice RYO </v>
      </c>
      <c r="D36" s="38" t="str">
        <f>VLOOKUP(B36,Mapping!A:C,3,0)</f>
        <v>15g</v>
      </c>
      <c r="E36" s="40">
        <v>0.87870909090909122</v>
      </c>
      <c r="F36" s="40">
        <v>4.393545454545456</v>
      </c>
      <c r="G36" s="40">
        <v>39.5</v>
      </c>
      <c r="H36" s="40"/>
      <c r="J36" s="45" t="str">
        <f t="shared" si="1"/>
        <v>Choice RYO 15g</v>
      </c>
      <c r="K36" s="33" t="s">
        <v>127</v>
      </c>
      <c r="L36" s="36" t="str">
        <f>VLOOKUP(K36,Mapping!A:B,2,0)</f>
        <v xml:space="preserve">Choice RYO </v>
      </c>
      <c r="M36" s="38" t="str">
        <f>VLOOKUP(K36,Mapping!A:C,3,0)</f>
        <v>15g</v>
      </c>
      <c r="N36" s="40">
        <v>0.77870909090909179</v>
      </c>
      <c r="O36" s="40">
        <v>3.8935454545454586</v>
      </c>
      <c r="P36" s="40">
        <v>40.5</v>
      </c>
      <c r="Q36" s="40"/>
    </row>
    <row r="37" spans="1:20" x14ac:dyDescent="0.25">
      <c r="A37" t="str">
        <f t="shared" si="3"/>
        <v>Choice RYO 25g</v>
      </c>
      <c r="B37" s="33" t="s">
        <v>121</v>
      </c>
      <c r="C37" s="36" t="str">
        <f>VLOOKUP(B37,Mapping!A:B,2,0)</f>
        <v xml:space="preserve">Choice RYO </v>
      </c>
      <c r="D37" s="38" t="str">
        <f>VLOOKUP(B37,Mapping!A:C,3,0)</f>
        <v>25g</v>
      </c>
      <c r="E37" s="40">
        <v>1.5159318181818289</v>
      </c>
      <c r="F37" s="40">
        <v>7.5796590909091446</v>
      </c>
      <c r="G37" s="40">
        <v>63.95</v>
      </c>
      <c r="H37" s="40"/>
      <c r="J37" s="45" t="str">
        <f t="shared" si="1"/>
        <v>Choice RYO 25g</v>
      </c>
      <c r="K37" s="33" t="s">
        <v>121</v>
      </c>
      <c r="L37" s="36" t="str">
        <f>VLOOKUP(K37,Mapping!A:B,2,0)</f>
        <v xml:space="preserve">Choice RYO </v>
      </c>
      <c r="M37" s="38" t="str">
        <f>VLOOKUP(K37,Mapping!A:C,3,0)</f>
        <v>25g</v>
      </c>
      <c r="N37" s="40">
        <v>1.4159318181818294</v>
      </c>
      <c r="O37" s="40">
        <v>7.0796590909091472</v>
      </c>
      <c r="P37" s="40">
        <v>65.5</v>
      </c>
      <c r="Q37" s="40"/>
    </row>
    <row r="38" spans="1:20" x14ac:dyDescent="0.25">
      <c r="A38" t="str">
        <f t="shared" si="3"/>
        <v>Choice RYO 30g</v>
      </c>
      <c r="B38" s="33" t="s">
        <v>141</v>
      </c>
      <c r="C38" s="36" t="str">
        <f>VLOOKUP(B38,Mapping!A:B,2,0)</f>
        <v xml:space="preserve">Choice RYO </v>
      </c>
      <c r="D38" s="38" t="str">
        <f>VLOOKUP(B38,Mapping!A:C,3,0)</f>
        <v>30g</v>
      </c>
      <c r="E38" s="40">
        <v>7.9164454545454523</v>
      </c>
      <c r="F38" s="40">
        <v>39.582227272727266</v>
      </c>
      <c r="G38" s="40">
        <v>68.95</v>
      </c>
      <c r="H38" s="40"/>
      <c r="J38" s="45" t="str">
        <f t="shared" si="1"/>
        <v>Choice RYO 30g</v>
      </c>
      <c r="K38" s="33" t="s">
        <v>141</v>
      </c>
      <c r="L38" s="36" t="str">
        <f>VLOOKUP(K38,Mapping!A:B,2,0)</f>
        <v xml:space="preserve">Choice RYO </v>
      </c>
      <c r="M38" s="38" t="str">
        <f>VLOOKUP(K38,Mapping!A:C,3,0)</f>
        <v>30g</v>
      </c>
      <c r="N38" s="40">
        <v>7.9073545454545391</v>
      </c>
      <c r="O38" s="40">
        <v>39.536772727272691</v>
      </c>
      <c r="P38" s="40">
        <v>70.5</v>
      </c>
      <c r="Q38" s="40"/>
    </row>
    <row r="39" spans="1:20" x14ac:dyDescent="0.25">
      <c r="A39" t="str">
        <f t="shared" si="3"/>
        <v>Craftsman RYO 15g</v>
      </c>
      <c r="B39" s="33" t="s">
        <v>122</v>
      </c>
      <c r="C39" s="36" t="str">
        <f>VLOOKUP(B39,Mapping!A:B,2,0)</f>
        <v xml:space="preserve">Craftsman RYO </v>
      </c>
      <c r="D39" s="38" t="str">
        <f>VLOOKUP(B39,Mapping!A:C,3,0)</f>
        <v>15g</v>
      </c>
      <c r="E39" s="40">
        <v>0.93760909090908673</v>
      </c>
      <c r="F39" s="40">
        <v>4.6880454545454331</v>
      </c>
      <c r="G39" s="40">
        <v>45.5</v>
      </c>
      <c r="H39" s="40"/>
      <c r="J39" s="45" t="str">
        <f t="shared" si="1"/>
        <v>Craftsman RYO 15g</v>
      </c>
      <c r="K39" s="33" t="s">
        <v>122</v>
      </c>
      <c r="L39" s="36" t="str">
        <f>VLOOKUP(K39,Mapping!A:B,2,0)</f>
        <v xml:space="preserve">Craftsman RYO </v>
      </c>
      <c r="M39" s="38" t="str">
        <f>VLOOKUP(K39,Mapping!A:C,3,0)</f>
        <v>15g</v>
      </c>
      <c r="N39" s="40">
        <v>0.94670000000000043</v>
      </c>
      <c r="O39" s="40">
        <v>4.733500000000002</v>
      </c>
      <c r="P39" s="40">
        <v>46.5</v>
      </c>
      <c r="Q39" s="40"/>
    </row>
    <row r="40" spans="1:20" x14ac:dyDescent="0.25">
      <c r="A40" t="str">
        <f t="shared" si="3"/>
        <v>Craftsman RYO 25g</v>
      </c>
      <c r="B40" s="33" t="s">
        <v>111</v>
      </c>
      <c r="C40" s="36" t="str">
        <f>VLOOKUP(B40,Mapping!A:B,2,0)</f>
        <v xml:space="preserve">Craftsman RYO </v>
      </c>
      <c r="D40" s="38" t="str">
        <f>VLOOKUP(B40,Mapping!A:C,3,0)</f>
        <v>25g</v>
      </c>
      <c r="E40" s="40">
        <v>1.1510227272727294</v>
      </c>
      <c r="F40" s="40">
        <v>5.7551136363636468</v>
      </c>
      <c r="G40" s="40">
        <v>71.5</v>
      </c>
      <c r="H40" s="40"/>
      <c r="J40" s="45" t="str">
        <f t="shared" si="1"/>
        <v>Craftsman RYO 25g</v>
      </c>
      <c r="K40" s="33" t="s">
        <v>111</v>
      </c>
      <c r="L40" s="36" t="str">
        <f>VLOOKUP(K40,Mapping!A:B,2,0)</f>
        <v xml:space="preserve">Craftsman RYO </v>
      </c>
      <c r="M40" s="38" t="str">
        <f>VLOOKUP(K40,Mapping!A:C,3,0)</f>
        <v>25g</v>
      </c>
      <c r="N40" s="40">
        <v>1.2692045454545433</v>
      </c>
      <c r="O40" s="40">
        <v>6.3460227272727172</v>
      </c>
      <c r="P40" s="40">
        <v>72.95</v>
      </c>
      <c r="Q40" s="40"/>
    </row>
    <row r="41" spans="1:20" x14ac:dyDescent="0.25">
      <c r="A41" t="str">
        <f t="shared" si="3"/>
        <v>Longbeach RYO 25g</v>
      </c>
      <c r="B41" s="33" t="s">
        <v>123</v>
      </c>
      <c r="C41" s="36" t="str">
        <f>VLOOKUP(B41,Mapping!A:B,2,0)</f>
        <v xml:space="preserve">Longbeach RYO </v>
      </c>
      <c r="D41" s="38" t="str">
        <f>VLOOKUP(B41,Mapping!A:C,3,0)</f>
        <v>25g</v>
      </c>
      <c r="E41" s="40">
        <v>1.0806590909090954</v>
      </c>
      <c r="F41" s="40">
        <v>5.4032954545454777</v>
      </c>
      <c r="G41" s="40">
        <v>69.5</v>
      </c>
      <c r="H41" s="40"/>
      <c r="J41" s="45" t="str">
        <f t="shared" si="1"/>
        <v>Longbeach RYO 25g</v>
      </c>
      <c r="K41" s="33" t="s">
        <v>123</v>
      </c>
      <c r="L41" s="36" t="str">
        <f>VLOOKUP(K41,Mapping!A:B,2,0)</f>
        <v xml:space="preserve">Longbeach RYO </v>
      </c>
      <c r="M41" s="38" t="str">
        <f>VLOOKUP(K41,Mapping!A:C,3,0)</f>
        <v>25g</v>
      </c>
      <c r="N41" s="40">
        <v>1.1624772727272803</v>
      </c>
      <c r="O41" s="40">
        <v>5.8123863636364019</v>
      </c>
      <c r="P41" s="40">
        <v>70.95</v>
      </c>
      <c r="Q41" s="40"/>
    </row>
    <row r="42" spans="1:20" x14ac:dyDescent="0.25">
      <c r="A42" t="str">
        <f t="shared" si="3"/>
        <v>Longbeach RYO 30g</v>
      </c>
      <c r="B42" s="33" t="s">
        <v>142</v>
      </c>
      <c r="C42" s="36" t="str">
        <f>VLOOKUP(B42,Mapping!A:B,2,0)</f>
        <v xml:space="preserve">Longbeach RYO </v>
      </c>
      <c r="D42" s="38" t="str">
        <f>VLOOKUP(B42,Mapping!A:C,3,0)</f>
        <v>30g</v>
      </c>
      <c r="E42" s="40">
        <v>5.8227181818181668</v>
      </c>
      <c r="F42" s="40">
        <v>29.113590909090831</v>
      </c>
      <c r="G42" s="40">
        <v>73.95</v>
      </c>
      <c r="H42" s="40"/>
      <c r="J42" s="45" t="str">
        <f t="shared" si="1"/>
        <v>Longbeach RYO 30g</v>
      </c>
      <c r="K42" s="33" t="s">
        <v>142</v>
      </c>
      <c r="L42" s="36" t="str">
        <f>VLOOKUP(K42,Mapping!A:B,2,0)</f>
        <v xml:space="preserve">Longbeach RYO </v>
      </c>
      <c r="M42" s="38" t="str">
        <f>VLOOKUP(K42,Mapping!A:C,3,0)</f>
        <v>30g</v>
      </c>
      <c r="N42" s="40">
        <v>5.5408999999999828</v>
      </c>
      <c r="O42" s="40">
        <v>27.704499999999914</v>
      </c>
      <c r="P42" s="40">
        <v>75.95</v>
      </c>
      <c r="Q42" s="40"/>
    </row>
    <row r="43" spans="1:20" x14ac:dyDescent="0.25">
      <c r="A43" t="str">
        <f t="shared" si="3"/>
        <v>Longbeach RYO 45g</v>
      </c>
      <c r="B43" s="33" t="s">
        <v>124</v>
      </c>
      <c r="C43" s="36" t="str">
        <f>VLOOKUP(B43,Mapping!A:B,2,0)</f>
        <v xml:space="preserve">Longbeach RYO </v>
      </c>
      <c r="D43" s="38" t="str">
        <f>VLOOKUP(B43,Mapping!A:C,3,0)</f>
        <v>45g</v>
      </c>
      <c r="E43" s="40">
        <v>2.2016363636363416</v>
      </c>
      <c r="F43" s="40">
        <v>11.008181818181709</v>
      </c>
      <c r="G43" s="40">
        <v>128.94999999999999</v>
      </c>
      <c r="H43" s="40"/>
      <c r="J43" s="45" t="str">
        <f t="shared" si="1"/>
        <v>Longbeach RYO 45g</v>
      </c>
      <c r="K43" s="33" t="s">
        <v>124</v>
      </c>
      <c r="L43" s="36" t="str">
        <f>VLOOKUP(K43,Mapping!A:B,2,0)</f>
        <v xml:space="preserve">Longbeach RYO </v>
      </c>
      <c r="M43" s="38" t="str">
        <f>VLOOKUP(K43,Mapping!A:C,3,0)</f>
        <v>45g</v>
      </c>
      <c r="N43" s="40">
        <v>2.1016363636363424</v>
      </c>
      <c r="O43" s="40">
        <v>10.508181818181711</v>
      </c>
      <c r="P43" s="40">
        <v>131.94999999999999</v>
      </c>
      <c r="Q43" s="40"/>
    </row>
  </sheetData>
  <sortState xmlns:xlrd2="http://schemas.microsoft.com/office/spreadsheetml/2017/richdata2" ref="A31:H43">
    <sortCondition ref="A31:A4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685CD-8E6A-4B69-BFA7-31D106DCF0AC}">
  <sheetPr codeName="Sheet4"/>
  <dimension ref="A1:C65"/>
  <sheetViews>
    <sheetView topLeftCell="A47" workbookViewId="0">
      <selection activeCell="C66" sqref="C66"/>
    </sheetView>
  </sheetViews>
  <sheetFormatPr defaultRowHeight="15" x14ac:dyDescent="0.25"/>
  <cols>
    <col min="1" max="1" width="26.5703125" bestFit="1" customWidth="1"/>
    <col min="2" max="2" width="23.42578125" bestFit="1" customWidth="1"/>
    <col min="3" max="3" width="10.5703125" bestFit="1" customWidth="1"/>
  </cols>
  <sheetData>
    <row r="1" spans="1:3" x14ac:dyDescent="0.25">
      <c r="A1" t="s">
        <v>83</v>
      </c>
      <c r="B1" s="34" t="s">
        <v>84</v>
      </c>
      <c r="C1" s="39" t="s">
        <v>85</v>
      </c>
    </row>
    <row r="2" spans="1:3" x14ac:dyDescent="0.25">
      <c r="A2" t="s">
        <v>59</v>
      </c>
      <c r="B2" s="34" t="s">
        <v>86</v>
      </c>
      <c r="C2" s="39" t="s">
        <v>87</v>
      </c>
    </row>
    <row r="3" spans="1:3" x14ac:dyDescent="0.25">
      <c r="A3" t="s">
        <v>60</v>
      </c>
      <c r="B3" s="34" t="s">
        <v>86</v>
      </c>
      <c r="C3" s="39" t="s">
        <v>88</v>
      </c>
    </row>
    <row r="4" spans="1:3" x14ac:dyDescent="0.25">
      <c r="A4" t="s">
        <v>61</v>
      </c>
      <c r="B4" s="34" t="s">
        <v>89</v>
      </c>
      <c r="C4" s="39" t="s">
        <v>90</v>
      </c>
    </row>
    <row r="5" spans="1:3" x14ac:dyDescent="0.25">
      <c r="A5" t="s">
        <v>51</v>
      </c>
      <c r="B5" s="34" t="s">
        <v>91</v>
      </c>
      <c r="C5" s="39" t="s">
        <v>87</v>
      </c>
    </row>
    <row r="6" spans="1:3" x14ac:dyDescent="0.25">
      <c r="A6" t="s">
        <v>52</v>
      </c>
      <c r="B6" s="34" t="s">
        <v>92</v>
      </c>
      <c r="C6" s="39" t="s">
        <v>87</v>
      </c>
    </row>
    <row r="7" spans="1:3" x14ac:dyDescent="0.25">
      <c r="A7" t="s">
        <v>53</v>
      </c>
      <c r="B7" s="34" t="s">
        <v>93</v>
      </c>
      <c r="C7" s="39" t="s">
        <v>88</v>
      </c>
    </row>
    <row r="8" spans="1:3" x14ac:dyDescent="0.25">
      <c r="A8" t="s">
        <v>56</v>
      </c>
      <c r="B8" s="34" t="s">
        <v>92</v>
      </c>
      <c r="C8" s="39" t="s">
        <v>88</v>
      </c>
    </row>
    <row r="9" spans="1:3" x14ac:dyDescent="0.25">
      <c r="A9" t="s">
        <v>58</v>
      </c>
      <c r="B9" s="34" t="s">
        <v>92</v>
      </c>
      <c r="C9" s="39" t="s">
        <v>90</v>
      </c>
    </row>
    <row r="10" spans="1:3" x14ac:dyDescent="0.25">
      <c r="A10" t="s">
        <v>55</v>
      </c>
      <c r="B10" s="34" t="s">
        <v>93</v>
      </c>
      <c r="C10" s="39" t="s">
        <v>90</v>
      </c>
    </row>
    <row r="11" spans="1:3" x14ac:dyDescent="0.25">
      <c r="A11" t="s">
        <v>54</v>
      </c>
      <c r="B11" s="34" t="s">
        <v>93</v>
      </c>
      <c r="C11" s="39" t="s">
        <v>94</v>
      </c>
    </row>
    <row r="12" spans="1:3" x14ac:dyDescent="0.25">
      <c r="A12" t="s">
        <v>57</v>
      </c>
      <c r="B12" s="34" t="s">
        <v>92</v>
      </c>
      <c r="C12" s="39" t="s">
        <v>94</v>
      </c>
    </row>
    <row r="13" spans="1:3" x14ac:dyDescent="0.25">
      <c r="A13" t="s">
        <v>63</v>
      </c>
      <c r="B13" s="34" t="s">
        <v>95</v>
      </c>
      <c r="C13" s="39" t="s">
        <v>90</v>
      </c>
    </row>
    <row r="14" spans="1:3" x14ac:dyDescent="0.25">
      <c r="A14" t="s">
        <v>62</v>
      </c>
      <c r="B14" s="34" t="s">
        <v>95</v>
      </c>
      <c r="C14" s="39" t="s">
        <v>87</v>
      </c>
    </row>
    <row r="15" spans="1:3" x14ac:dyDescent="0.25">
      <c r="A15" t="s">
        <v>66</v>
      </c>
      <c r="B15" s="34" t="s">
        <v>96</v>
      </c>
      <c r="C15" s="39" t="s">
        <v>94</v>
      </c>
    </row>
    <row r="16" spans="1:3" x14ac:dyDescent="0.25">
      <c r="A16" t="s">
        <v>67</v>
      </c>
      <c r="B16" s="34" t="s">
        <v>97</v>
      </c>
      <c r="C16" s="39" t="s">
        <v>94</v>
      </c>
    </row>
    <row r="17" spans="1:3" x14ac:dyDescent="0.25">
      <c r="A17" t="s">
        <v>64</v>
      </c>
      <c r="B17" s="34" t="s">
        <v>96</v>
      </c>
      <c r="C17" s="39" t="s">
        <v>87</v>
      </c>
    </row>
    <row r="18" spans="1:3" x14ac:dyDescent="0.25">
      <c r="A18" t="s">
        <v>65</v>
      </c>
      <c r="B18" s="34" t="s">
        <v>97</v>
      </c>
      <c r="C18" s="39" t="s">
        <v>88</v>
      </c>
    </row>
    <row r="19" spans="1:3" x14ac:dyDescent="0.25">
      <c r="A19" t="s">
        <v>68</v>
      </c>
      <c r="B19" s="34" t="s">
        <v>96</v>
      </c>
      <c r="C19" s="39" t="s">
        <v>90</v>
      </c>
    </row>
    <row r="20" spans="1:3" x14ac:dyDescent="0.25">
      <c r="A20" t="s">
        <v>69</v>
      </c>
      <c r="B20" s="34" t="s">
        <v>98</v>
      </c>
      <c r="C20" s="39" t="s">
        <v>87</v>
      </c>
    </row>
    <row r="21" spans="1:3" x14ac:dyDescent="0.25">
      <c r="A21" t="s">
        <v>73</v>
      </c>
      <c r="B21" s="34" t="s">
        <v>99</v>
      </c>
      <c r="C21" s="39" t="s">
        <v>88</v>
      </c>
    </row>
    <row r="22" spans="1:3" x14ac:dyDescent="0.25">
      <c r="A22" t="s">
        <v>70</v>
      </c>
      <c r="B22" s="34" t="s">
        <v>98</v>
      </c>
      <c r="C22" s="39" t="s">
        <v>94</v>
      </c>
    </row>
    <row r="23" spans="1:3" x14ac:dyDescent="0.25">
      <c r="A23" t="s">
        <v>72</v>
      </c>
      <c r="B23" s="34" t="s">
        <v>100</v>
      </c>
      <c r="C23" s="39" t="s">
        <v>94</v>
      </c>
    </row>
    <row r="24" spans="1:3" x14ac:dyDescent="0.25">
      <c r="A24" t="s">
        <v>71</v>
      </c>
      <c r="B24" s="34" t="s">
        <v>98</v>
      </c>
      <c r="C24" s="39" t="s">
        <v>90</v>
      </c>
    </row>
    <row r="25" spans="1:3" x14ac:dyDescent="0.25">
      <c r="A25" t="s">
        <v>78</v>
      </c>
      <c r="B25" s="34" t="s">
        <v>101</v>
      </c>
      <c r="C25" s="39" t="s">
        <v>102</v>
      </c>
    </row>
    <row r="26" spans="1:3" x14ac:dyDescent="0.25">
      <c r="A26" t="s">
        <v>79</v>
      </c>
      <c r="B26" s="34" t="s">
        <v>103</v>
      </c>
      <c r="C26" s="39" t="s">
        <v>104</v>
      </c>
    </row>
    <row r="27" spans="1:3" x14ac:dyDescent="0.25">
      <c r="A27" t="s">
        <v>80</v>
      </c>
      <c r="B27" s="34" t="s">
        <v>103</v>
      </c>
      <c r="C27" s="39" t="s">
        <v>102</v>
      </c>
    </row>
    <row r="28" spans="1:3" x14ac:dyDescent="0.25">
      <c r="A28" t="s">
        <v>81</v>
      </c>
      <c r="B28" s="34" t="s">
        <v>105</v>
      </c>
      <c r="C28" s="39" t="s">
        <v>102</v>
      </c>
    </row>
    <row r="29" spans="1:3" x14ac:dyDescent="0.25">
      <c r="A29" t="s">
        <v>82</v>
      </c>
      <c r="B29" s="34" t="s">
        <v>105</v>
      </c>
      <c r="C29" s="39" t="s">
        <v>106</v>
      </c>
    </row>
    <row r="30" spans="1:3" x14ac:dyDescent="0.25">
      <c r="A30" t="s">
        <v>74</v>
      </c>
      <c r="B30" s="34" t="s">
        <v>107</v>
      </c>
      <c r="C30" s="39" t="s">
        <v>104</v>
      </c>
    </row>
    <row r="31" spans="1:3" x14ac:dyDescent="0.25">
      <c r="A31" t="s">
        <v>75</v>
      </c>
      <c r="B31" s="34" t="s">
        <v>107</v>
      </c>
      <c r="C31" s="39" t="s">
        <v>102</v>
      </c>
    </row>
    <row r="32" spans="1:3" x14ac:dyDescent="0.25">
      <c r="A32" t="s">
        <v>76</v>
      </c>
      <c r="B32" s="34" t="s">
        <v>101</v>
      </c>
      <c r="C32" s="39" t="s">
        <v>104</v>
      </c>
    </row>
    <row r="33" spans="1:3" x14ac:dyDescent="0.25">
      <c r="A33" t="s">
        <v>77</v>
      </c>
      <c r="B33" s="34" t="s">
        <v>108</v>
      </c>
      <c r="C33" s="39" t="s">
        <v>102</v>
      </c>
    </row>
    <row r="34" spans="1:3" x14ac:dyDescent="0.25">
      <c r="A34" t="s">
        <v>109</v>
      </c>
      <c r="B34" s="34" t="s">
        <v>91</v>
      </c>
      <c r="C34" s="39" t="s">
        <v>94</v>
      </c>
    </row>
    <row r="35" spans="1:3" x14ac:dyDescent="0.25">
      <c r="A35" t="s">
        <v>110</v>
      </c>
      <c r="B35" s="34" t="s">
        <v>96</v>
      </c>
      <c r="C35" s="39" t="s">
        <v>87</v>
      </c>
    </row>
    <row r="36" spans="1:3" x14ac:dyDescent="0.25">
      <c r="A36" t="s">
        <v>80</v>
      </c>
      <c r="B36" s="34" t="s">
        <v>103</v>
      </c>
      <c r="C36" s="39" t="s">
        <v>102</v>
      </c>
    </row>
    <row r="37" spans="1:3" x14ac:dyDescent="0.25">
      <c r="A37" s="33" t="s">
        <v>111</v>
      </c>
      <c r="B37" s="34" t="s">
        <v>103</v>
      </c>
      <c r="C37" s="39" t="s">
        <v>102</v>
      </c>
    </row>
    <row r="38" spans="1:3" x14ac:dyDescent="0.25">
      <c r="A38" s="33" t="s">
        <v>112</v>
      </c>
      <c r="B38" s="34" t="s">
        <v>86</v>
      </c>
      <c r="C38" s="39" t="s">
        <v>88</v>
      </c>
    </row>
    <row r="39" spans="1:3" x14ac:dyDescent="0.25">
      <c r="A39" s="33" t="s">
        <v>113</v>
      </c>
      <c r="B39" s="34" t="s">
        <v>91</v>
      </c>
      <c r="C39" s="39" t="s">
        <v>87</v>
      </c>
    </row>
    <row r="40" spans="1:3" x14ac:dyDescent="0.25">
      <c r="A40" s="33" t="s">
        <v>114</v>
      </c>
      <c r="B40" s="34" t="s">
        <v>92</v>
      </c>
      <c r="C40" s="39" t="s">
        <v>87</v>
      </c>
    </row>
    <row r="41" spans="1:3" x14ac:dyDescent="0.25">
      <c r="A41" s="33" t="s">
        <v>115</v>
      </c>
      <c r="B41" s="34" t="s">
        <v>95</v>
      </c>
      <c r="C41" s="39" t="s">
        <v>90</v>
      </c>
    </row>
    <row r="42" spans="1:3" x14ac:dyDescent="0.25">
      <c r="A42" s="33" t="s">
        <v>116</v>
      </c>
      <c r="B42" s="34" t="s">
        <v>95</v>
      </c>
      <c r="C42" s="39" t="s">
        <v>87</v>
      </c>
    </row>
    <row r="43" spans="1:3" x14ac:dyDescent="0.25">
      <c r="A43" s="33" t="s">
        <v>117</v>
      </c>
      <c r="B43" s="34" t="s">
        <v>97</v>
      </c>
      <c r="C43" s="39" t="s">
        <v>94</v>
      </c>
    </row>
    <row r="44" spans="1:3" x14ac:dyDescent="0.25">
      <c r="A44" s="33" t="s">
        <v>118</v>
      </c>
      <c r="B44" s="34" t="s">
        <v>97</v>
      </c>
      <c r="C44" s="39" t="s">
        <v>88</v>
      </c>
    </row>
    <row r="45" spans="1:3" x14ac:dyDescent="0.25">
      <c r="A45" s="33" t="s">
        <v>119</v>
      </c>
      <c r="B45" s="34" t="s">
        <v>99</v>
      </c>
      <c r="C45" s="39" t="s">
        <v>88</v>
      </c>
    </row>
    <row r="46" spans="1:3" x14ac:dyDescent="0.25">
      <c r="A46" s="33" t="s">
        <v>120</v>
      </c>
      <c r="B46" s="34" t="s">
        <v>100</v>
      </c>
      <c r="C46" s="39" t="s">
        <v>94</v>
      </c>
    </row>
    <row r="47" spans="1:3" x14ac:dyDescent="0.25">
      <c r="A47" s="33" t="s">
        <v>121</v>
      </c>
      <c r="B47" s="34" t="s">
        <v>101</v>
      </c>
      <c r="C47" s="39" t="s">
        <v>102</v>
      </c>
    </row>
    <row r="48" spans="1:3" x14ac:dyDescent="0.25">
      <c r="A48" s="33" t="s">
        <v>122</v>
      </c>
      <c r="B48" s="34" t="s">
        <v>103</v>
      </c>
      <c r="C48" s="39" t="s">
        <v>104</v>
      </c>
    </row>
    <row r="49" spans="1:3" x14ac:dyDescent="0.25">
      <c r="A49" s="33" t="s">
        <v>123</v>
      </c>
      <c r="B49" s="34" t="s">
        <v>105</v>
      </c>
      <c r="C49" s="39" t="s">
        <v>102</v>
      </c>
    </row>
    <row r="50" spans="1:3" x14ac:dyDescent="0.25">
      <c r="A50" s="33" t="s">
        <v>124</v>
      </c>
      <c r="B50" s="34" t="s">
        <v>105</v>
      </c>
      <c r="C50" s="39" t="s">
        <v>106</v>
      </c>
    </row>
    <row r="51" spans="1:3" x14ac:dyDescent="0.25">
      <c r="A51" s="33" t="s">
        <v>125</v>
      </c>
      <c r="B51" s="34" t="s">
        <v>107</v>
      </c>
      <c r="C51" s="39" t="s">
        <v>104</v>
      </c>
    </row>
    <row r="52" spans="1:3" x14ac:dyDescent="0.25">
      <c r="A52" s="33" t="s">
        <v>126</v>
      </c>
      <c r="B52" s="34" t="s">
        <v>107</v>
      </c>
      <c r="C52" s="39" t="s">
        <v>102</v>
      </c>
    </row>
    <row r="53" spans="1:3" x14ac:dyDescent="0.25">
      <c r="A53" s="33" t="s">
        <v>127</v>
      </c>
      <c r="B53" s="34" t="s">
        <v>101</v>
      </c>
      <c r="C53" s="39" t="s">
        <v>104</v>
      </c>
    </row>
    <row r="54" spans="1:3" x14ac:dyDescent="0.25">
      <c r="A54" s="33" t="s">
        <v>128</v>
      </c>
      <c r="B54" s="34" t="s">
        <v>108</v>
      </c>
      <c r="C54" s="39" t="s">
        <v>102</v>
      </c>
    </row>
    <row r="55" spans="1:3" x14ac:dyDescent="0.25">
      <c r="A55" s="33" t="s">
        <v>129</v>
      </c>
      <c r="B55" s="34" t="s">
        <v>86</v>
      </c>
      <c r="C55" s="39" t="s">
        <v>94</v>
      </c>
    </row>
    <row r="56" spans="1:3" x14ac:dyDescent="0.25">
      <c r="A56" s="33" t="s">
        <v>130</v>
      </c>
      <c r="B56" s="34" t="s">
        <v>86</v>
      </c>
      <c r="C56" s="39" t="s">
        <v>104</v>
      </c>
    </row>
    <row r="57" spans="1:3" x14ac:dyDescent="0.25">
      <c r="A57" t="s">
        <v>131</v>
      </c>
      <c r="B57" s="34" t="s">
        <v>132</v>
      </c>
      <c r="C57" s="39" t="s">
        <v>87</v>
      </c>
    </row>
    <row r="58" spans="1:3" x14ac:dyDescent="0.25">
      <c r="A58" s="33" t="s">
        <v>133</v>
      </c>
      <c r="B58" s="34" t="s">
        <v>134</v>
      </c>
      <c r="C58" s="39" t="s">
        <v>87</v>
      </c>
    </row>
    <row r="59" spans="1:3" x14ac:dyDescent="0.25">
      <c r="A59" t="s">
        <v>135</v>
      </c>
      <c r="B59" s="34" t="s">
        <v>137</v>
      </c>
      <c r="C59" s="39" t="s">
        <v>88</v>
      </c>
    </row>
    <row r="60" spans="1:3" x14ac:dyDescent="0.25">
      <c r="A60" t="s">
        <v>136</v>
      </c>
      <c r="B60" s="34" t="s">
        <v>138</v>
      </c>
      <c r="C60" s="39" t="s">
        <v>88</v>
      </c>
    </row>
    <row r="61" spans="1:3" x14ac:dyDescent="0.25">
      <c r="A61" t="s">
        <v>140</v>
      </c>
      <c r="B61" s="34" t="s">
        <v>108</v>
      </c>
      <c r="C61" s="39" t="s">
        <v>143</v>
      </c>
    </row>
    <row r="62" spans="1:3" x14ac:dyDescent="0.25">
      <c r="A62" t="s">
        <v>141</v>
      </c>
      <c r="B62" s="34" t="s">
        <v>101</v>
      </c>
      <c r="C62" s="39" t="s">
        <v>143</v>
      </c>
    </row>
    <row r="63" spans="1:3" x14ac:dyDescent="0.25">
      <c r="A63" t="s">
        <v>142</v>
      </c>
      <c r="B63" s="34" t="s">
        <v>105</v>
      </c>
      <c r="C63" s="39" t="s">
        <v>143</v>
      </c>
    </row>
    <row r="64" spans="1:3" x14ac:dyDescent="0.25">
      <c r="A64" s="33" t="s">
        <v>139</v>
      </c>
      <c r="B64" s="33" t="s">
        <v>144</v>
      </c>
      <c r="C64" s="39" t="s">
        <v>87</v>
      </c>
    </row>
    <row r="65" spans="1:3" x14ac:dyDescent="0.25">
      <c r="A65" t="s">
        <v>145</v>
      </c>
      <c r="B65" s="34" t="s">
        <v>100</v>
      </c>
      <c r="C65" s="39" t="s">
        <v>146</v>
      </c>
    </row>
  </sheetData>
  <autoFilter ref="A1:C60" xr:uid="{7CD39FCA-6C3C-413E-94DF-7A1365B6F38E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1DCD2D7AFE04CB70CB1E694D3C3A2" ma:contentTypeVersion="18" ma:contentTypeDescription="Create a new document." ma:contentTypeScope="" ma:versionID="3c9e6aff32cc85f17dd323588839cf0b">
  <xsd:schema xmlns:xsd="http://www.w3.org/2001/XMLSchema" xmlns:xs="http://www.w3.org/2001/XMLSchema" xmlns:p="http://schemas.microsoft.com/office/2006/metadata/properties" xmlns:ns2="ce091d43-0a59-4b7e-96df-7e444dba291f" xmlns:ns3="ceb12308-87d4-4442-b743-6b75f4527d87" targetNamespace="http://schemas.microsoft.com/office/2006/metadata/properties" ma:root="true" ma:fieldsID="f50058abbbdb262da5615a3729715510" ns2:_="" ns3:_="">
    <xsd:import namespace="ce091d43-0a59-4b7e-96df-7e444dba291f"/>
    <xsd:import namespace="ceb12308-87d4-4442-b743-6b75f4527d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091d43-0a59-4b7e-96df-7e444dba2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150dd86-af7c-4119-8ddc-903a273d0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12308-87d4-4442-b743-6b75f4527d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91a21e-b229-470b-9411-de4dc395880c}" ma:internalName="TaxCatchAll" ma:showField="CatchAllData" ma:web="ceb12308-87d4-4442-b743-6b75f4527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091d43-0a59-4b7e-96df-7e444dba291f">
      <Terms xmlns="http://schemas.microsoft.com/office/infopath/2007/PartnerControls"/>
    </lcf76f155ced4ddcb4097134ff3c332f>
    <TaxCatchAll xmlns="ceb12308-87d4-4442-b743-6b75f4527d87" xsi:nil="true"/>
  </documentManagement>
</p:properties>
</file>

<file path=customXml/itemProps1.xml><?xml version="1.0" encoding="utf-8"?>
<ds:datastoreItem xmlns:ds="http://schemas.openxmlformats.org/officeDocument/2006/customXml" ds:itemID="{5D24041A-A961-4BFB-87B3-1897023475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DD5FEE-A28E-4CBF-81CD-D5C4DAA59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091d43-0a59-4b7e-96df-7e444dba291f"/>
    <ds:schemaRef ds:uri="ceb12308-87d4-4442-b743-6b75f4527d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635625-364B-4B11-A6ED-1DDB9FB2A26E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eb12308-87d4-4442-b743-6b75f4527d87"/>
    <ds:schemaRef ds:uri="http://schemas.microsoft.com/office/infopath/2007/PartnerControls"/>
    <ds:schemaRef ds:uri="ce091d43-0a59-4b7e-96df-7e444dba291f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b86a65e-3c3a-4406-8ac3-19a6b5cc52bc}" enabled="0" method="" siteId="{8b86a65e-3c3a-4406-8ac3-19a6b5cc52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Tier 1</vt:lpstr>
      <vt:lpstr>Tier 2</vt:lpstr>
      <vt:lpstr>Promotions</vt:lpstr>
      <vt:lpstr>Mapping</vt:lpstr>
      <vt:lpstr>CALENDER</vt:lpstr>
      <vt:lpstr>'Tier 1'!Print_Area</vt:lpstr>
      <vt:lpstr>'Tier 2'!Print_Area</vt:lpstr>
      <vt:lpstr>'Tier 1'!Print_Titles</vt:lpstr>
      <vt:lpstr>'Tier 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joelz</dc:creator>
  <cp:keywords/>
  <dc:description/>
  <cp:lastModifiedBy>Shannon Luck</cp:lastModifiedBy>
  <cp:revision/>
  <dcterms:created xsi:type="dcterms:W3CDTF">2020-10-13T00:01:08Z</dcterms:created>
  <dcterms:modified xsi:type="dcterms:W3CDTF">2024-11-04T23:31:33Z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0x0101001301DCD2D7AFE04CB70CB1E694D3C3A2</vt:lpwstr>
  </property>
  <property fmtid="{D5CDD505-2E9C-101B-9397-08002B2CF9AE}" pid="3" name="MediaServiceImageTags">
    <vt:lpwstr/>
  </property>
</Properties>
</file>